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1"/>
  </bookViews>
  <sheets>
    <sheet name="Βοηθητικό" sheetId="1" r:id="rId1"/>
    <sheet name="Κατάσταση" sheetId="2" r:id="rId2"/>
    <sheet name="Φόρος" sheetId="3" r:id="rId3"/>
    <sheet name="Βεβαιώσεις" sheetId="4" r:id="rId4"/>
  </sheets>
  <definedNames>
    <definedName name="_xlnm.Print_Area" localSheetId="3">'Βεβαιώσεις'!$A$2:$L$34</definedName>
  </definedNames>
  <calcPr fullCalcOnLoad="1"/>
</workbook>
</file>

<file path=xl/sharedStrings.xml><?xml version="1.0" encoding="utf-8"?>
<sst xmlns="http://schemas.openxmlformats.org/spreadsheetml/2006/main" count="124" uniqueCount="113">
  <si>
    <t>ΥΠΟΥΡΓΕΙΟ ΠΑΙΔΕΙΑΣ &amp; ΘΡΗΣΚΕΥΜΑΤΩΝ</t>
  </si>
  <si>
    <t>Α/Α</t>
  </si>
  <si>
    <t>ΣΤΟΙΧΕΙΑ ΔΙΚΑΙΟΥΧΟΥ</t>
  </si>
  <si>
    <t>ΟΝΟΜΑ ΠΑΤΡΟΣ</t>
  </si>
  <si>
    <t>ΚΡΑΤΗΣΕΙΣ</t>
  </si>
  <si>
    <t>ΣΥΝΟΛΟ</t>
  </si>
  <si>
    <t>ΚΑΘΑΡΟ ΠΟΣΟ ΑΠΟΖΗΜΙΩΣΗΣ</t>
  </si>
  <si>
    <t>ΥΠΟΓΡΑΦΗ ΔΙΚΑΙΟΥΧΩΝ</t>
  </si>
  <si>
    <t>Υπηρεσία για την οποία η αμοιβή</t>
  </si>
  <si>
    <t>Κ Α Τ Α Σ Τ Α Σ Η</t>
  </si>
  <si>
    <t>Όλοι όσοι συμπεριλαμβάνονται στην ανωτέρω κατάσταση, έχουν εκτελέσει</t>
  </si>
  <si>
    <t>την εργασία που τους είχε ανατεθεί και έχουν δικαίωμα να λάβουν την αμοιβή</t>
  </si>
  <si>
    <t>που αναγράφεται στην κατάσταση αυτή, λόγο συμμετοχής τους στην επιτροπή.</t>
  </si>
  <si>
    <t>Ο Πρόεδρος</t>
  </si>
  <si>
    <t>ΒΕΒΑΙΩΝΕΤΑΙ:</t>
  </si>
  <si>
    <t>να εισπράξει από το Δημόσιο Ταμείο Ιωαννίνων το ποσό που</t>
  </si>
  <si>
    <t>αναγράφεται απέναντι στο όνομά μας.</t>
  </si>
  <si>
    <t xml:space="preserve">Βεβαιώνεται το γνήσιο της υπογραφής των δικαιούχων και </t>
  </si>
  <si>
    <t>εξουσιοδοτούντων.</t>
  </si>
  <si>
    <t>Οι παραπάνω δικαιούχοι εξουσιοδοτούμε τον κ. Λάμπρο Καρακώστα</t>
  </si>
  <si>
    <t>Τελικό δικαιούμενο ποσό πρόσ αμοιβής</t>
  </si>
  <si>
    <t>ό</t>
  </si>
  <si>
    <t>Επώνυμο-Όνομα</t>
  </si>
  <si>
    <t>Φόρος 1</t>
  </si>
  <si>
    <t>Σύνολο 1</t>
  </si>
  <si>
    <t>Φ Ο Ρ Ο Σ</t>
  </si>
  <si>
    <t>Σ ύ ν ο λ ο</t>
  </si>
  <si>
    <t>ΙΚΑ-ΤΕΑΜ Εεργοδότη 23,58%</t>
  </si>
  <si>
    <t>ΕΝΤΕΛΛΟΜΕΝΟ ΠΟΣΟ</t>
  </si>
  <si>
    <t>Μ.Τ.Π.Υ  3%</t>
  </si>
  <si>
    <t xml:space="preserve"> Χαρτ.επι ΜΤΠΥ 2%</t>
  </si>
  <si>
    <t>ΟΓΑ Χαρτ. 20%</t>
  </si>
  <si>
    <t>ΙΚΑ-ΤΕΑΜ</t>
  </si>
  <si>
    <t>ΕΡΓΟΔΟΤΗ 23,58%</t>
  </si>
  <si>
    <t>ΑΣΦΑΛΙΖΜΕΝΟΥ 15,67%</t>
  </si>
  <si>
    <t xml:space="preserve">Σ Υ Ν Ο Λ Ο </t>
  </si>
  <si>
    <t>ΚΡΑΤΗΣΕΙΣ  ΙΚΑ</t>
  </si>
  <si>
    <t>1) ΙΚΑ ΕΡΓΟΔΟΤΗ  =</t>
  </si>
  <si>
    <t>2) ΙΚΑ ΑΣΦΑΛΙΖΜΕΝΟΥ =</t>
  </si>
  <si>
    <t>Σ Υ Ν Ο Λ Ο    Ι Κ Α   =</t>
  </si>
  <si>
    <t>Φόρος  20%</t>
  </si>
  <si>
    <t xml:space="preserve">    ΑΦΜ: 099530313</t>
  </si>
  <si>
    <t>Ι. Στοιχεία Δικαιούχου</t>
  </si>
  <si>
    <t>Επώνυμο</t>
  </si>
  <si>
    <t>Όνομα</t>
  </si>
  <si>
    <t>Όνομα πατέρα ή συζύγου</t>
  </si>
  <si>
    <t>ΑΦΜ</t>
  </si>
  <si>
    <t>ΔΟΥ</t>
  </si>
  <si>
    <t>Διεύθυνση κατοικίας</t>
  </si>
  <si>
    <t>Τηλέφωνο</t>
  </si>
  <si>
    <t>Είδος Εργασίας</t>
  </si>
  <si>
    <t>ΙΙ. Αμοιβές</t>
  </si>
  <si>
    <t xml:space="preserve">Σύνολο </t>
  </si>
  <si>
    <t>Μ.Τ.Π.Υ.</t>
  </si>
  <si>
    <t>Χαρτόσημο</t>
  </si>
  <si>
    <t>ΟΓΑ</t>
  </si>
  <si>
    <t>Σύνολο</t>
  </si>
  <si>
    <t>Φόρος 20%</t>
  </si>
  <si>
    <t>Καθαρό</t>
  </si>
  <si>
    <t>Αμοιβής</t>
  </si>
  <si>
    <t>Κρατήσεων</t>
  </si>
  <si>
    <t>Ποσό</t>
  </si>
  <si>
    <t xml:space="preserve">            </t>
  </si>
  <si>
    <t>ΔΙΕΥΘΥΝΣΗ ΔΕΥΤΕΡΟΒΑΘΜΙΑΣ ΕΚΠΑΙΔΕΥΣΗΣ Ν ΙΩΑΝΝΙΝΩΝ</t>
  </si>
  <si>
    <t xml:space="preserve"> </t>
  </si>
  <si>
    <t xml:space="preserve">                       ΝΟΜΑΡΧΙΑΚΗ ΑΥΤΟΔΙΟΙΚΗΣΗ ΙΩΑΝΝΙΝΩΝ</t>
  </si>
  <si>
    <t xml:space="preserve">                             ΕΛΛΗΝΙΚΗ ΔΗΜΟΚΡΑΤΙΑ</t>
  </si>
  <si>
    <t xml:space="preserve">   ΓΡΑΦΕΙΟ Β/ΘΜΙΑΣ ΕΚ/ΣΗΣ  Ν. ΙΩΑΝΝΙΝΩΝ</t>
  </si>
  <si>
    <t>ΛΥΚΕΙΑΚΗ ΕΠΙΤΡΟΠΗ ΓΥΜΝ. ΖΙΤΣΑΣ</t>
  </si>
  <si>
    <t>Φορολογητ</t>
  </si>
  <si>
    <t xml:space="preserve">                    Ο  Διευθυντής</t>
  </si>
  <si>
    <t>A.Φ.Μ</t>
  </si>
  <si>
    <t>Αυξ.Αριθ</t>
  </si>
  <si>
    <t xml:space="preserve">      Επώνυμο</t>
  </si>
  <si>
    <t>Τηλεφωνο</t>
  </si>
  <si>
    <t xml:space="preserve">        Ζίτσα </t>
  </si>
  <si>
    <t>Χαρ στο ΜΤ</t>
  </si>
  <si>
    <t>Χαρ/μου 20%</t>
  </si>
  <si>
    <t>Ι.Κ.Α</t>
  </si>
  <si>
    <t>OIK. ΕΤΟΣ</t>
  </si>
  <si>
    <t>Ον.Πατέρα</t>
  </si>
  <si>
    <t>Ιδιότητα</t>
  </si>
  <si>
    <t>Δ.Ο.Υ</t>
  </si>
  <si>
    <t>ΟΝΟΜΑ</t>
  </si>
  <si>
    <t>ΕΠΩΝΥΜΟ</t>
  </si>
  <si>
    <t>Διεύθυνση</t>
  </si>
  <si>
    <t>ΚΑΘΑΡΟ - ΙΚΑ</t>
  </si>
  <si>
    <t>042675171</t>
  </si>
  <si>
    <t>2958022444</t>
  </si>
  <si>
    <t>2658022634</t>
  </si>
  <si>
    <t>Καθαρίστρια</t>
  </si>
  <si>
    <t>Β' Ιωαννίνων</t>
  </si>
  <si>
    <t>ΣΧΟΛΕΙΟ</t>
  </si>
  <si>
    <t>ΠΡΟΕΔΡΟΣ</t>
  </si>
  <si>
    <t>ΙΚΑ ΕΡΓΟΔΟΤΗ</t>
  </si>
  <si>
    <t>ΙΚΑ ΑΣΦΑΛΙΣΜΕΝΟΥ</t>
  </si>
  <si>
    <t>ΥΠΗΡΕΣΙΑ</t>
  </si>
  <si>
    <t>ΒΕΒΑΙΩΣΗ ΑΠΟΔΟΧΩΝ ΑΠΟ 01/01/2006 ΕΩΣ 31/12/2006</t>
  </si>
  <si>
    <t>ΑΜΟΙΒΗ ΚΑΘΑΡΙΣΡΙΑΣ</t>
  </si>
  <si>
    <t>ΑΜΟΙΒΗ ΕΠΙΣΤΑΤΗ</t>
  </si>
  <si>
    <t>Γιωτίτσας</t>
  </si>
  <si>
    <t>Παναγίωτης</t>
  </si>
  <si>
    <t>Επιστάτης</t>
  </si>
  <si>
    <t>Ράπτη</t>
  </si>
  <si>
    <t>Κυριακίτσα</t>
  </si>
  <si>
    <t>Παπαστεργίου</t>
  </si>
  <si>
    <t>Αγλαϊα</t>
  </si>
  <si>
    <t>μέρες</t>
  </si>
  <si>
    <t>Μέρες απασχόλισης</t>
  </si>
  <si>
    <t>1o ΓΕ.Λ. ΙΩΑΝΝΙΝΩΝ</t>
  </si>
  <si>
    <t>ΝΙΚΟΛΑΟΣ ΠΕΤΡΟΥ</t>
  </si>
  <si>
    <t>Ιωάννινα</t>
  </si>
  <si>
    <t xml:space="preserve">Πληρωμής έκτακτης αμοιβής στις καθαρίστριες και επιστάτη Ε.Κ/ΑΣΕΠ 1ου ΓΕ.Λ.ΙΩΑΝΝΙΝΩΝ σύμφωνα με την αριθμ.289/11-02-2004 ΦΕΚ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</si>
</sst>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  <numFmt numFmtId="172" formatCode="#,##0\ &quot;Ευρω&quot;;\-#,##0\ &quot;Ευρω&quot;"/>
    <numFmt numFmtId="173" formatCode="#,##0\ &quot;Ευρω&quot;;[Red]\-#,##0\ &quot;Ευρω&quot;"/>
    <numFmt numFmtId="174" formatCode="#,##0.00\ &quot;Ευρω&quot;;\-#,##0.00\ &quot;Ευρω&quot;"/>
    <numFmt numFmtId="175" formatCode="#,##0.00\ &quot;Ευρω&quot;;[Red]\-#,##0.00\ &quot;Ευρω&quot;"/>
    <numFmt numFmtId="176" formatCode="_-* #,##0\ &quot;Ευρω&quot;_-;\-* #,##0\ &quot;Ευρω&quot;_-;_-* &quot;-&quot;\ &quot;Ευρω&quot;_-;_-@_-"/>
    <numFmt numFmtId="177" formatCode="_-* #,##0\ _Ε_υ_ρ_ω_-;\-* #,##0\ _Ε_υ_ρ_ω_-;_-* &quot;-&quot;\ _Ε_υ_ρ_ω_-;_-@_-"/>
    <numFmt numFmtId="178" formatCode="_-* #,##0.00\ &quot;Ευρω&quot;_-;\-* #,##0.00\ &quot;Ευρω&quot;_-;_-* &quot;-&quot;??\ &quot;Ευρω&quot;_-;_-@_-"/>
    <numFmt numFmtId="179" formatCode="_-* #,##0.00\ _Ε_υ_ρ_ω_-;\-* #,##0.00\ _Ε_υ_ρ_ω_-;_-* &quot;-&quot;??\ _Ε_υ_ρ_ω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 Greek"/>
      <family val="0"/>
    </font>
    <font>
      <b/>
      <sz val="10"/>
      <name val="Arial Greek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" borderId="0" xfId="15" applyFill="1" applyProtection="1">
      <alignment/>
      <protection locked="0"/>
    </xf>
    <xf numFmtId="0" fontId="5" fillId="3" borderId="0" xfId="15" applyFont="1" applyFill="1" applyProtection="1">
      <alignment/>
      <protection locked="0"/>
    </xf>
    <xf numFmtId="0" fontId="5" fillId="4" borderId="0" xfId="15" applyFill="1" applyProtection="1">
      <alignment/>
      <protection locked="0"/>
    </xf>
    <xf numFmtId="0" fontId="5" fillId="5" borderId="0" xfId="15" applyFill="1" applyProtection="1">
      <alignment/>
      <protection locked="0"/>
    </xf>
    <xf numFmtId="0" fontId="5" fillId="5" borderId="0" xfId="15" applyFont="1" applyFill="1" applyProtection="1">
      <alignment/>
      <protection locked="0"/>
    </xf>
    <xf numFmtId="0" fontId="5" fillId="5" borderId="0" xfId="15" applyFont="1" applyFill="1" applyAlignment="1" applyProtection="1">
      <alignment horizontal="center"/>
      <protection locked="0"/>
    </xf>
    <xf numFmtId="0" fontId="6" fillId="5" borderId="0" xfId="15" applyFont="1" applyFill="1" applyProtection="1">
      <alignment/>
      <protection locked="0"/>
    </xf>
    <xf numFmtId="0" fontId="5" fillId="3" borderId="0" xfId="15" applyFill="1" applyBorder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2" xfId="15" applyFont="1" applyFill="1" applyBorder="1" applyProtection="1">
      <alignment/>
      <protection locked="0"/>
    </xf>
    <xf numFmtId="0" fontId="5" fillId="3" borderId="3" xfId="15" applyFill="1" applyBorder="1" applyProtection="1">
      <alignment/>
      <protection locked="0"/>
    </xf>
    <xf numFmtId="0" fontId="5" fillId="3" borderId="3" xfId="15" applyFont="1" applyFill="1" applyBorder="1" applyProtection="1">
      <alignment/>
      <protection locked="0"/>
    </xf>
    <xf numFmtId="0" fontId="5" fillId="3" borderId="4" xfId="15" applyFill="1" applyBorder="1" applyProtection="1">
      <alignment/>
      <protection locked="0"/>
    </xf>
    <xf numFmtId="0" fontId="6" fillId="5" borderId="0" xfId="15" applyFont="1" applyFill="1" applyBorder="1" applyAlignment="1" applyProtection="1">
      <alignment horizontal="center"/>
      <protection locked="0"/>
    </xf>
    <xf numFmtId="14" fontId="5" fillId="5" borderId="0" xfId="15" applyNumberFormat="1" applyFont="1" applyFill="1" applyAlignment="1" applyProtection="1">
      <alignment horizontal="left"/>
      <protection locked="0"/>
    </xf>
    <xf numFmtId="0" fontId="6" fillId="5" borderId="0" xfId="15" applyFont="1" applyFill="1" applyAlignment="1" applyProtection="1">
      <alignment horizontal="center"/>
      <protection locked="0"/>
    </xf>
    <xf numFmtId="0" fontId="6" fillId="3" borderId="0" xfId="15" applyFont="1" applyFill="1" applyProtection="1">
      <alignment/>
      <protection locked="0"/>
    </xf>
    <xf numFmtId="0" fontId="5" fillId="5" borderId="0" xfId="15" applyFill="1" applyProtection="1">
      <alignment/>
      <protection/>
    </xf>
    <xf numFmtId="0" fontId="6" fillId="5" borderId="0" xfId="15" applyFont="1" applyFill="1" applyProtection="1">
      <alignment/>
      <protection/>
    </xf>
    <xf numFmtId="0" fontId="6" fillId="5" borderId="5" xfId="15" applyFont="1" applyFill="1" applyBorder="1" applyProtection="1">
      <alignment/>
      <protection/>
    </xf>
    <xf numFmtId="0" fontId="6" fillId="5" borderId="6" xfId="15" applyFont="1" applyFill="1" applyBorder="1" applyProtection="1">
      <alignment/>
      <protection/>
    </xf>
    <xf numFmtId="49" fontId="6" fillId="5" borderId="6" xfId="15" applyNumberFormat="1" applyFont="1" applyFill="1" applyBorder="1" applyProtection="1">
      <alignment/>
      <protection/>
    </xf>
    <xf numFmtId="0" fontId="5" fillId="5" borderId="6" xfId="15" applyFont="1" applyFill="1" applyBorder="1" applyProtection="1">
      <alignment/>
      <protection/>
    </xf>
    <xf numFmtId="0" fontId="5" fillId="5" borderId="2" xfId="15" applyFill="1" applyBorder="1" applyProtection="1">
      <alignment/>
      <protection/>
    </xf>
    <xf numFmtId="0" fontId="5" fillId="5" borderId="7" xfId="15" applyFill="1" applyBorder="1" applyProtection="1">
      <alignment/>
      <protection/>
    </xf>
    <xf numFmtId="0" fontId="5" fillId="5" borderId="8" xfId="15" applyFill="1" applyBorder="1" applyProtection="1">
      <alignment/>
      <protection/>
    </xf>
    <xf numFmtId="0" fontId="5" fillId="5" borderId="4" xfId="15" applyFont="1" applyFill="1" applyBorder="1" applyProtection="1">
      <alignment/>
      <protection/>
    </xf>
    <xf numFmtId="0" fontId="5" fillId="5" borderId="6" xfId="15" applyFont="1" applyFill="1" applyBorder="1" applyAlignment="1" applyProtection="1">
      <alignment horizontal="left"/>
      <protection/>
    </xf>
    <xf numFmtId="0" fontId="5" fillId="5" borderId="9" xfId="15" applyFont="1" applyFill="1" applyBorder="1" applyProtection="1">
      <alignment/>
      <protection/>
    </xf>
    <xf numFmtId="0" fontId="5" fillId="5" borderId="10" xfId="15" applyFill="1" applyBorder="1" applyProtection="1">
      <alignment/>
      <protection/>
    </xf>
    <xf numFmtId="0" fontId="5" fillId="5" borderId="0" xfId="15" applyFill="1" applyBorder="1" applyProtection="1">
      <alignment/>
      <protection/>
    </xf>
    <xf numFmtId="0" fontId="5" fillId="5" borderId="3" xfId="15" applyFill="1" applyBorder="1" applyProtection="1">
      <alignment/>
      <protection/>
    </xf>
    <xf numFmtId="0" fontId="5" fillId="5" borderId="7" xfId="15" applyFont="1" applyFill="1" applyBorder="1" applyProtection="1">
      <alignment/>
      <protection/>
    </xf>
    <xf numFmtId="0" fontId="5" fillId="5" borderId="4" xfId="15" applyFill="1" applyBorder="1" applyProtection="1">
      <alignment/>
      <protection/>
    </xf>
    <xf numFmtId="0" fontId="6" fillId="5" borderId="9" xfId="15" applyFont="1" applyFill="1" applyBorder="1" applyAlignment="1" applyProtection="1">
      <alignment horizontal="center"/>
      <protection/>
    </xf>
    <xf numFmtId="0" fontId="6" fillId="5" borderId="2" xfId="15" applyFont="1" applyFill="1" applyBorder="1" applyAlignment="1" applyProtection="1">
      <alignment horizontal="center"/>
      <protection/>
    </xf>
    <xf numFmtId="0" fontId="6" fillId="5" borderId="11" xfId="15" applyFont="1" applyFill="1" applyBorder="1" applyAlignment="1" applyProtection="1">
      <alignment horizontal="center"/>
      <protection/>
    </xf>
    <xf numFmtId="9" fontId="6" fillId="5" borderId="4" xfId="15" applyNumberFormat="1" applyFont="1" applyFill="1" applyBorder="1" applyAlignment="1" applyProtection="1">
      <alignment horizontal="center"/>
      <protection/>
    </xf>
    <xf numFmtId="9" fontId="6" fillId="5" borderId="11" xfId="15" applyNumberFormat="1" applyFont="1" applyFill="1" applyBorder="1" applyAlignment="1" applyProtection="1">
      <alignment horizontal="center"/>
      <protection/>
    </xf>
    <xf numFmtId="0" fontId="6" fillId="5" borderId="4" xfId="15" applyFont="1" applyFill="1" applyBorder="1" applyAlignment="1" applyProtection="1">
      <alignment horizontal="center"/>
      <protection/>
    </xf>
    <xf numFmtId="2" fontId="6" fillId="5" borderId="1" xfId="15" applyNumberFormat="1" applyFont="1" applyFill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1" fillId="0" borderId="0" xfId="0" applyFont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textRotation="90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 applyProtection="1">
      <alignment horizontal="center" vertical="center" textRotation="90" wrapText="1"/>
      <protection/>
    </xf>
    <xf numFmtId="0" fontId="0" fillId="0" borderId="9" xfId="0" applyFont="1" applyBorder="1" applyAlignment="1" applyProtection="1">
      <alignment horizontal="center" vertical="center" textRotation="90" wrapText="1"/>
      <protection/>
    </xf>
    <xf numFmtId="0" fontId="0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textRotation="90"/>
      <protection/>
    </xf>
    <xf numFmtId="0" fontId="3" fillId="0" borderId="0" xfId="0" applyFont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textRotation="90" wrapText="1"/>
      <protection/>
    </xf>
    <xf numFmtId="0" fontId="1" fillId="0" borderId="12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5" fillId="5" borderId="0" xfId="15" applyFont="1" applyFill="1" applyAlignment="1" applyProtection="1">
      <alignment horizontal="center"/>
      <protection locked="0"/>
    </xf>
    <xf numFmtId="0" fontId="5" fillId="5" borderId="0" xfId="15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wrapText="1" shrinkToFit="1"/>
      <protection locked="0"/>
    </xf>
    <xf numFmtId="0" fontId="0" fillId="0" borderId="0" xfId="0" applyFont="1" applyAlignment="1" applyProtection="1">
      <alignment horizontal="center" wrapText="1" shrinkToFit="1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</cellXfs>
  <cellStyles count="7">
    <cellStyle name="Normal" xfId="0"/>
    <cellStyle name="Βασικό_Βεβαίωση Αποδοχών Κενή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4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2860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36"/>
  </sheetPr>
  <dimension ref="A1:J18"/>
  <sheetViews>
    <sheetView workbookViewId="0" topLeftCell="A1">
      <selection activeCell="I34" sqref="I34"/>
    </sheetView>
  </sheetViews>
  <sheetFormatPr defaultColWidth="9.140625" defaultRowHeight="12.75"/>
  <cols>
    <col min="1" max="1" width="16.00390625" style="6" customWidth="1"/>
    <col min="2" max="7" width="10.8515625" style="6" customWidth="1"/>
    <col min="8" max="8" width="11.00390625" style="6" bestFit="1" customWidth="1"/>
    <col min="9" max="9" width="13.7109375" style="6" customWidth="1"/>
    <col min="10" max="16384" width="9.140625" style="6" customWidth="1"/>
  </cols>
  <sheetData>
    <row r="1" spans="1:10" ht="12.75">
      <c r="A1" s="104" t="s">
        <v>43</v>
      </c>
      <c r="B1" s="104" t="s">
        <v>44</v>
      </c>
      <c r="C1" s="104" t="s">
        <v>80</v>
      </c>
      <c r="D1" s="105" t="s">
        <v>46</v>
      </c>
      <c r="E1" s="104" t="s">
        <v>81</v>
      </c>
      <c r="F1" s="104" t="s">
        <v>107</v>
      </c>
      <c r="G1" s="104" t="s">
        <v>82</v>
      </c>
      <c r="H1" s="104" t="s">
        <v>74</v>
      </c>
      <c r="I1" s="104" t="s">
        <v>85</v>
      </c>
      <c r="J1" s="11"/>
    </row>
    <row r="2" spans="1:9" ht="12.75">
      <c r="A2" s="106" t="s">
        <v>100</v>
      </c>
      <c r="B2" s="107" t="s">
        <v>101</v>
      </c>
      <c r="C2" s="107"/>
      <c r="D2" s="108" t="s">
        <v>87</v>
      </c>
      <c r="E2" s="107" t="s">
        <v>102</v>
      </c>
      <c r="F2" s="109">
        <v>2</v>
      </c>
      <c r="G2" s="107" t="s">
        <v>91</v>
      </c>
      <c r="H2" s="108" t="s">
        <v>88</v>
      </c>
      <c r="I2" s="107"/>
    </row>
    <row r="3" spans="1:9" ht="12.75">
      <c r="A3" s="106" t="s">
        <v>103</v>
      </c>
      <c r="B3" s="107" t="s">
        <v>104</v>
      </c>
      <c r="C3" s="107"/>
      <c r="D3" s="108"/>
      <c r="E3" s="107" t="s">
        <v>90</v>
      </c>
      <c r="F3" s="109">
        <v>2</v>
      </c>
      <c r="G3" s="107" t="s">
        <v>91</v>
      </c>
      <c r="H3" s="108" t="s">
        <v>89</v>
      </c>
      <c r="I3" s="107"/>
    </row>
    <row r="4" spans="1:9" ht="12.75">
      <c r="A4" s="107" t="s">
        <v>105</v>
      </c>
      <c r="B4" s="107" t="s">
        <v>106</v>
      </c>
      <c r="C4" s="107"/>
      <c r="D4" s="108"/>
      <c r="E4" s="107" t="s">
        <v>90</v>
      </c>
      <c r="F4" s="110">
        <v>2</v>
      </c>
      <c r="G4" s="107"/>
      <c r="H4" s="107"/>
      <c r="I4" s="107"/>
    </row>
    <row r="5" spans="1:9" ht="12.75">
      <c r="A5" s="107"/>
      <c r="B5" s="107"/>
      <c r="C5" s="107"/>
      <c r="D5" s="111"/>
      <c r="E5" s="107"/>
      <c r="F5" s="109"/>
      <c r="G5" s="107"/>
      <c r="H5" s="107"/>
      <c r="I5" s="107"/>
    </row>
    <row r="11" spans="3:7" ht="12.75">
      <c r="C11" s="6" t="s">
        <v>92</v>
      </c>
      <c r="E11" s="7" t="s">
        <v>109</v>
      </c>
      <c r="F11" s="7"/>
      <c r="G11" s="7"/>
    </row>
    <row r="12" spans="5:7" ht="12.75">
      <c r="E12" s="7"/>
      <c r="F12" s="7"/>
      <c r="G12" s="7"/>
    </row>
    <row r="13" spans="3:7" ht="12.75">
      <c r="C13" s="6" t="s">
        <v>93</v>
      </c>
      <c r="E13" s="7" t="s">
        <v>110</v>
      </c>
      <c r="F13" s="7"/>
      <c r="G13" s="7"/>
    </row>
    <row r="15" spans="3:7" ht="12.75">
      <c r="C15" s="6" t="s">
        <v>98</v>
      </c>
      <c r="E15" s="115">
        <v>24</v>
      </c>
      <c r="F15" s="112"/>
      <c r="G15" s="113"/>
    </row>
    <row r="16" spans="3:7" ht="12.75">
      <c r="C16" s="6" t="s">
        <v>99</v>
      </c>
      <c r="E16" s="115">
        <v>24</v>
      </c>
      <c r="F16" s="112"/>
      <c r="G16" s="113"/>
    </row>
    <row r="17" spans="3:7" ht="12.75">
      <c r="C17" s="6" t="s">
        <v>94</v>
      </c>
      <c r="E17" s="115">
        <v>23.58</v>
      </c>
      <c r="F17" s="114"/>
      <c r="G17" s="114"/>
    </row>
    <row r="18" spans="3:7" ht="12.75">
      <c r="C18" s="6" t="s">
        <v>95</v>
      </c>
      <c r="E18" s="115">
        <v>15.67</v>
      </c>
      <c r="F18" s="114"/>
      <c r="G18" s="114"/>
    </row>
  </sheetData>
  <sheetProtection password="CCE9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U35"/>
  <sheetViews>
    <sheetView tabSelected="1" workbookViewId="0" topLeftCell="A1">
      <pane xSplit="4" ySplit="8" topLeftCell="E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24" sqref="I24"/>
    </sheetView>
  </sheetViews>
  <sheetFormatPr defaultColWidth="9.140625" defaultRowHeight="12.75"/>
  <cols>
    <col min="1" max="1" width="3.57421875" style="8" customWidth="1"/>
    <col min="2" max="2" width="13.28125" style="8" customWidth="1"/>
    <col min="3" max="3" width="13.7109375" style="8" customWidth="1"/>
    <col min="4" max="4" width="10.7109375" style="8" customWidth="1"/>
    <col min="5" max="5" width="12.7109375" style="8" customWidth="1"/>
    <col min="6" max="7" width="8.28125" style="8" customWidth="1"/>
    <col min="8" max="8" width="9.28125" style="8" customWidth="1"/>
    <col min="9" max="9" width="8.7109375" style="8" customWidth="1"/>
    <col min="10" max="10" width="12.57421875" style="8" customWidth="1"/>
    <col min="11" max="11" width="6.8515625" style="8" customWidth="1"/>
    <col min="12" max="12" width="6.7109375" style="8" customWidth="1"/>
    <col min="13" max="13" width="5.57421875" style="8" customWidth="1"/>
    <col min="14" max="14" width="10.7109375" style="8" bestFit="1" customWidth="1"/>
    <col min="15" max="15" width="8.28125" style="8" bestFit="1" customWidth="1"/>
    <col min="16" max="16" width="8.28125" style="8" customWidth="1"/>
    <col min="17" max="17" width="11.00390625" style="8" bestFit="1" customWidth="1"/>
    <col min="18" max="18" width="8.7109375" style="8" customWidth="1"/>
    <col min="19" max="19" width="9.421875" style="8" customWidth="1"/>
    <col min="20" max="20" width="10.28125" style="8" customWidth="1"/>
    <col min="21" max="21" width="11.8515625" style="8" customWidth="1"/>
    <col min="22" max="16384" width="9.140625" style="8" customWidth="1"/>
  </cols>
  <sheetData>
    <row r="1" spans="1:20" ht="12.75">
      <c r="A1" s="8" t="s">
        <v>0</v>
      </c>
      <c r="F1" s="92" t="s">
        <v>9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" t="s">
        <v>79</v>
      </c>
      <c r="T1" s="9">
        <f ca="1">YEAR(TODAY())</f>
        <v>2007</v>
      </c>
    </row>
    <row r="2" spans="6:18" ht="12.75"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18" ht="24.75" customHeight="1">
      <c r="B3" s="8" t="s">
        <v>96</v>
      </c>
      <c r="C3" s="10" t="str">
        <f>Βοηθητικό!E11</f>
        <v>1o ΓΕ.Λ. ΙΩΑΝΝΙΝΩΝ</v>
      </c>
      <c r="F3" s="103" t="s">
        <v>112</v>
      </c>
      <c r="G3" s="103"/>
      <c r="H3" s="103"/>
      <c r="I3" s="103"/>
      <c r="J3" s="103"/>
      <c r="K3" s="103"/>
      <c r="L3" s="103"/>
      <c r="M3" s="103"/>
      <c r="N3" s="103"/>
      <c r="O3" s="103"/>
      <c r="P3" s="102"/>
      <c r="Q3" s="102"/>
      <c r="R3" s="102"/>
    </row>
    <row r="5" spans="1:21" ht="15" customHeight="1">
      <c r="A5" s="77" t="s">
        <v>1</v>
      </c>
      <c r="B5" s="93" t="s">
        <v>2</v>
      </c>
      <c r="C5" s="93"/>
      <c r="D5" s="93"/>
      <c r="E5" s="93"/>
      <c r="F5" s="93"/>
      <c r="G5" s="72"/>
      <c r="H5" s="94" t="s">
        <v>20</v>
      </c>
      <c r="I5" s="80" t="s">
        <v>4</v>
      </c>
      <c r="J5" s="80"/>
      <c r="K5" s="80"/>
      <c r="L5" s="80"/>
      <c r="M5" s="80"/>
      <c r="N5" s="80"/>
      <c r="O5" s="80"/>
      <c r="P5" s="80"/>
      <c r="Q5" s="80"/>
      <c r="R5" s="80"/>
      <c r="S5" s="78" t="s">
        <v>6</v>
      </c>
      <c r="T5" s="89" t="s">
        <v>86</v>
      </c>
      <c r="U5" s="85" t="s">
        <v>7</v>
      </c>
    </row>
    <row r="6" spans="1:21" ht="15" customHeight="1">
      <c r="A6" s="77"/>
      <c r="B6" s="17"/>
      <c r="C6" s="17"/>
      <c r="D6" s="17"/>
      <c r="E6" s="17"/>
      <c r="F6" s="17"/>
      <c r="G6" s="73"/>
      <c r="H6" s="95"/>
      <c r="I6" s="81" t="s">
        <v>27</v>
      </c>
      <c r="J6" s="81" t="s">
        <v>28</v>
      </c>
      <c r="K6" s="83" t="s">
        <v>29</v>
      </c>
      <c r="L6" s="83" t="s">
        <v>30</v>
      </c>
      <c r="M6" s="80" t="s">
        <v>31</v>
      </c>
      <c r="N6" s="79" t="s">
        <v>32</v>
      </c>
      <c r="O6" s="80"/>
      <c r="P6" s="80"/>
      <c r="Q6" s="80" t="s">
        <v>40</v>
      </c>
      <c r="R6" s="78" t="s">
        <v>5</v>
      </c>
      <c r="S6" s="78"/>
      <c r="T6" s="90"/>
      <c r="U6" s="86"/>
    </row>
    <row r="7" spans="1:21" ht="81.75" customHeight="1">
      <c r="A7" s="77"/>
      <c r="B7" s="16" t="s">
        <v>84</v>
      </c>
      <c r="C7" s="16" t="s">
        <v>83</v>
      </c>
      <c r="D7" s="18" t="s">
        <v>3</v>
      </c>
      <c r="E7" s="18" t="s">
        <v>71</v>
      </c>
      <c r="F7" s="19" t="s">
        <v>8</v>
      </c>
      <c r="G7" s="74" t="s">
        <v>108</v>
      </c>
      <c r="H7" s="96"/>
      <c r="I7" s="82"/>
      <c r="J7" s="82"/>
      <c r="K7" s="84"/>
      <c r="L7" s="84"/>
      <c r="M7" s="82"/>
      <c r="N7" s="19" t="s">
        <v>33</v>
      </c>
      <c r="O7" s="19" t="s">
        <v>34</v>
      </c>
      <c r="P7" s="19" t="s">
        <v>35</v>
      </c>
      <c r="Q7" s="82"/>
      <c r="R7" s="78"/>
      <c r="S7" s="78"/>
      <c r="T7" s="91"/>
      <c r="U7" s="87"/>
    </row>
    <row r="8" spans="1:21" ht="24.75" customHeight="1">
      <c r="A8" s="17">
        <v>1</v>
      </c>
      <c r="B8" s="20" t="str">
        <f>IF(ISTEXT(Βοηθητικό!A2),Βοηθητικό!A2,"")</f>
        <v>Γιωτίτσας</v>
      </c>
      <c r="C8" s="20" t="str">
        <f>IF(ISTEXT(Βοηθητικό!B2),Βοηθητικό!B2,"")</f>
        <v>Παναγίωτης</v>
      </c>
      <c r="D8" s="20">
        <f>IF(ISTEXT(Βοηθητικό!C2),Βοηθητικό!C2,"")</f>
      </c>
      <c r="E8" s="21" t="str">
        <f>IF(ISTEXT(Βοηθητικό!D2),Βοηθητικό!D2,"")</f>
        <v>042675171</v>
      </c>
      <c r="F8" s="22" t="str">
        <f>IF(ISTEXT(Βοηθητικό!E2),Βοηθητικό!E2,"")</f>
        <v>Επιστάτης</v>
      </c>
      <c r="G8" s="99">
        <f>IF(ISNUMBER(Βοηθητικό!F2),Βοηθητικό!F2,"")</f>
        <v>2</v>
      </c>
      <c r="H8" s="23">
        <f>IF(ISTEXT(Βοηθητικό!A2),ROUND((G8*Βοηθητικό!E16),2))</f>
        <v>48</v>
      </c>
      <c r="I8" s="23">
        <f>IF(ISNUMBER(H8),(ROUND(Βοηθητικό!$E$17/100*H8,2)),"")</f>
        <v>11.32</v>
      </c>
      <c r="J8" s="23">
        <f>IF(ISNUMBER(H8),H8+I8,"")</f>
        <v>59.32</v>
      </c>
      <c r="K8" s="23">
        <f>IF(ISNUMBER(H8),(ROUND(3%*H8,2)),"")</f>
        <v>1.44</v>
      </c>
      <c r="L8" s="23">
        <f>IF(ISNUMBER(H8),(ROUND(2%*K8,2)),"")</f>
        <v>0.03</v>
      </c>
      <c r="M8" s="23">
        <f>IF(ISNUMBER(H8),(ROUND(20%*L8,2)),"")</f>
        <v>0.01</v>
      </c>
      <c r="N8" s="23">
        <f>IF(ISNUMBER(I8),I8,"")</f>
        <v>11.32</v>
      </c>
      <c r="O8" s="23">
        <f>IF(ISNUMBER(H8),(ROUND(H8*Βοηθητικό!$E$18/100,2)),"")</f>
        <v>7.52</v>
      </c>
      <c r="P8" s="23">
        <f>IF(ISNUMBER(H8),N8+O8,"")</f>
        <v>18.84</v>
      </c>
      <c r="Q8" s="23">
        <f>IF(ISNUMBER(H8),Φόρος!E7,"")</f>
        <v>7.000000000000003</v>
      </c>
      <c r="R8" s="23">
        <f>IF(ISNUMBER(H8),SUM(K8:M8,Q8),"")</f>
        <v>8.480000000000002</v>
      </c>
      <c r="S8" s="23">
        <f>IF(ISNUMBER(J8),J8-R8,"")</f>
        <v>50.839999999999996</v>
      </c>
      <c r="T8" s="23">
        <f>IF(ISNUMBER(H8),S8-P8,"")</f>
        <v>31.999999999999996</v>
      </c>
      <c r="U8" s="24"/>
    </row>
    <row r="9" spans="1:21" ht="24.75" customHeight="1">
      <c r="A9" s="17"/>
      <c r="B9" s="20" t="str">
        <f>IF(ISTEXT(Βοηθητικό!A3),Βοηθητικό!A3,"")</f>
        <v>Ράπτη</v>
      </c>
      <c r="C9" s="20" t="str">
        <f>IF(ISTEXT(Βοηθητικό!B3),Βοηθητικό!B3,"")</f>
        <v>Κυριακίτσα</v>
      </c>
      <c r="D9" s="20">
        <f>IF(ISTEXT(Βοηθητικό!C3),Βοηθητικό!C3,"")</f>
      </c>
      <c r="E9" s="21">
        <f>IF(ISTEXT(Βοηθητικό!D3),Βοηθητικό!D3,"")</f>
      </c>
      <c r="F9" s="22" t="str">
        <f>IF(ISTEXT(Βοηθητικό!E3),Βοηθητικό!E3,"")</f>
        <v>Καθαρίστρια</v>
      </c>
      <c r="G9" s="99">
        <f>IF(ISNUMBER(Βοηθητικό!F3),Βοηθητικό!F3,"")</f>
        <v>2</v>
      </c>
      <c r="H9" s="23">
        <f>IF(ISTEXT(Βοηθητικό!A3),ROUND((G9*Βοηθητικό!E15),2))</f>
        <v>48</v>
      </c>
      <c r="I9" s="23">
        <f>IF(ISNUMBER(H9),(ROUND(Βοηθητικό!$E$17/100*H9,2)),"")</f>
        <v>11.32</v>
      </c>
      <c r="J9" s="23">
        <f>IF(ISNUMBER(H9),H9+I9,"")</f>
        <v>59.32</v>
      </c>
      <c r="K9" s="23">
        <f>IF(ISNUMBER(H9),(ROUND(3%*H9,2)),"")</f>
        <v>1.44</v>
      </c>
      <c r="L9" s="23">
        <f>IF(ISNUMBER(H9),(ROUND(2%*K9,2)),"")</f>
        <v>0.03</v>
      </c>
      <c r="M9" s="23">
        <f>IF(ISNUMBER(H9),(ROUND(20%*L9,2)),"")</f>
        <v>0.01</v>
      </c>
      <c r="N9" s="23">
        <f>IF(ISNUMBER(I9),I9,"")</f>
        <v>11.32</v>
      </c>
      <c r="O9" s="23">
        <f>IF(ISNUMBER(H9),(ROUND(H9*Βοηθητικό!$E$18/100,2)),"")</f>
        <v>7.52</v>
      </c>
      <c r="P9" s="23">
        <f>IF(ISNUMBER(H9),N9+O9,"")</f>
        <v>18.84</v>
      </c>
      <c r="Q9" s="23">
        <f>IF(ISNUMBER(H9),Φόρος!E8,"")</f>
        <v>7.000000000000003</v>
      </c>
      <c r="R9" s="23">
        <f>IF(ISNUMBER(H9),SUM(K9:M9,Q9),"")</f>
        <v>8.480000000000002</v>
      </c>
      <c r="S9" s="23">
        <f>IF(ISNUMBER(J9),J9-R9,"")</f>
        <v>50.839999999999996</v>
      </c>
      <c r="T9" s="23">
        <f>IF(ISNUMBER(H9),S9-P9,"")</f>
        <v>31.999999999999996</v>
      </c>
      <c r="U9" s="24"/>
    </row>
    <row r="10" spans="1:21" ht="24.75" customHeight="1">
      <c r="A10" s="17"/>
      <c r="B10" s="20" t="str">
        <f>IF(ISTEXT(Βοηθητικό!A4),Βοηθητικό!A4,"")</f>
        <v>Παπαστεργίου</v>
      </c>
      <c r="C10" s="20" t="str">
        <f>IF(ISTEXT(Βοηθητικό!B4),Βοηθητικό!B4,"")</f>
        <v>Αγλαϊα</v>
      </c>
      <c r="D10" s="20">
        <f>IF(ISTEXT(Βοηθητικό!C4),Βοηθητικό!C4,"")</f>
      </c>
      <c r="E10" s="21">
        <f>IF(ISTEXT(Βοηθητικό!D4),Βοηθητικό!D4,"")</f>
      </c>
      <c r="F10" s="21" t="str">
        <f>IF(ISTEXT(Βοηθητικό!E4),Βοηθητικό!E4,"")</f>
        <v>Καθαρίστρια</v>
      </c>
      <c r="G10" s="99">
        <f>IF(ISNUMBER(Βοηθητικό!F4),Βοηθητικό!F4,"")</f>
        <v>2</v>
      </c>
      <c r="H10" s="23">
        <f>IF(ISTEXT(Βοηθητικό!A4),ROUND((G10*Βοηθητικό!E15),2))</f>
        <v>48</v>
      </c>
      <c r="I10" s="23">
        <f>IF(ISNUMBER(H10),(ROUND(Βοηθητικό!$E$17/100*H10,2)),"")</f>
        <v>11.32</v>
      </c>
      <c r="J10" s="23">
        <f>IF(ISNUMBER(H10),H10+I10,"")</f>
        <v>59.32</v>
      </c>
      <c r="K10" s="23">
        <f>IF(ISNUMBER(H10),(ROUND(3%*H10,2)),"")</f>
        <v>1.44</v>
      </c>
      <c r="L10" s="23">
        <f>IF(ISNUMBER(H10),(ROUND(2%*K10,2)),"")</f>
        <v>0.03</v>
      </c>
      <c r="M10" s="23">
        <f>IF(ISNUMBER(H10),(ROUND(20%*L10,2)),"")</f>
        <v>0.01</v>
      </c>
      <c r="N10" s="23">
        <f>IF(ISNUMBER(I10),I10,"")</f>
        <v>11.32</v>
      </c>
      <c r="O10" s="23">
        <f>IF(ISNUMBER(H10),(ROUND(H10*Βοηθητικό!$E$18/100,2)),"")</f>
        <v>7.52</v>
      </c>
      <c r="P10" s="23">
        <f>IF(ISNUMBER(H10),N10+O10,"")</f>
        <v>18.84</v>
      </c>
      <c r="Q10" s="23">
        <f>IF(ISNUMBER(H10),Φόρος!E9,"")</f>
        <v>7.000000000000003</v>
      </c>
      <c r="R10" s="23">
        <f>IF(ISNUMBER(H10),SUM(K10:M10,Q10),"")</f>
        <v>8.480000000000002</v>
      </c>
      <c r="S10" s="23">
        <f>IF(ISNUMBER(J10),J10-R10,"")</f>
        <v>50.839999999999996</v>
      </c>
      <c r="T10" s="23">
        <f>IF(ISNUMBER(H10),S10-P10,"")</f>
        <v>31.999999999999996</v>
      </c>
      <c r="U10" s="24"/>
    </row>
    <row r="11" spans="1:21" ht="24.75" customHeight="1">
      <c r="A11" s="17"/>
      <c r="B11" s="20">
        <f>IF(ISTEXT(Βοηθητικό!#REF!),Βοηθητικό!#REF!,"")</f>
      </c>
      <c r="C11" s="20">
        <f>IF(ISTEXT(Βοηθητικό!#REF!),Βοηθητικό!#REF!,"")</f>
      </c>
      <c r="D11" s="20">
        <f>IF(ISTEXT(Βοηθητικό!#REF!),Βοηθητικό!#REF!,"")</f>
      </c>
      <c r="E11" s="21">
        <f>IF(ISTEXT(Βοηθητικό!#REF!),Βοηθητικό!#REF!,"")</f>
      </c>
      <c r="F11" s="21">
        <f>IF(ISTEXT(Βοηθητικό!#REF!),Βοηθητικό!#REF!,"")</f>
      </c>
      <c r="G11" s="21"/>
      <c r="H11" s="23">
        <f>IF(ISTEXT(Βοηθητικό!#REF!),IF(Βοηθητικό!#REF!=1,Βοηθητικό!$E$15,IF(Βοηθητικό!#REF!=2,Βοηθητικό!$E$16,"")),"")</f>
      </c>
      <c r="I11" s="23">
        <f>IF(ISNUMBER(H11),(ROUND(Βοηθητικό!$E$17/100*H11,2)),"")</f>
      </c>
      <c r="J11" s="23">
        <f>IF(ISNUMBER(H11),H11+I11,"")</f>
      </c>
      <c r="K11" s="23">
        <f>IF(ISNUMBER(H11),(ROUND(3%*H11,2)),"")</f>
      </c>
      <c r="L11" s="23">
        <f>IF(ISNUMBER(H11),(ROUND(2%*K11,2)),"")</f>
      </c>
      <c r="M11" s="23">
        <f>IF(ISNUMBER(H11),(ROUND(20%*L11,2)),"")</f>
      </c>
      <c r="N11" s="23">
        <f>IF(ISNUMBER(I11),I11,"")</f>
      </c>
      <c r="O11" s="23">
        <f>IF(ISNUMBER(H11),(ROUND(H11*Βοηθητικό!$E$18/100,2)),"")</f>
      </c>
      <c r="P11" s="23">
        <f>IF(ISNUMBER(H11),N11+O11,"")</f>
      </c>
      <c r="Q11" s="23">
        <f>IF(ISNUMBER(H11),Φόρος!E10,"")</f>
      </c>
      <c r="R11" s="23">
        <f>IF(ISNUMBER(H11),SUM(K11:M11,Q11),"")</f>
      </c>
      <c r="S11" s="23">
        <f>IF(ISNUMBER(J11),J11-R11,"")</f>
      </c>
      <c r="T11" s="23">
        <f>IF(ISNUMBER(H11),S11-P11,"")</f>
      </c>
      <c r="U11" s="24"/>
    </row>
    <row r="12" spans="1:21" s="11" customFormat="1" ht="24.75" customHeight="1">
      <c r="A12" s="76" t="s">
        <v>5</v>
      </c>
      <c r="B12" s="76"/>
      <c r="C12" s="76"/>
      <c r="D12" s="76"/>
      <c r="E12" s="76"/>
      <c r="F12" s="76"/>
      <c r="G12" s="71"/>
      <c r="H12" s="23">
        <f aca="true" t="shared" si="0" ref="H12:S12">SUM(H8:H11)</f>
        <v>144</v>
      </c>
      <c r="I12" s="23">
        <f t="shared" si="0"/>
        <v>33.96</v>
      </c>
      <c r="J12" s="23">
        <f t="shared" si="0"/>
        <v>177.96</v>
      </c>
      <c r="K12" s="23">
        <f t="shared" si="0"/>
        <v>4.32</v>
      </c>
      <c r="L12" s="23">
        <f t="shared" si="0"/>
        <v>0.09</v>
      </c>
      <c r="M12" s="23">
        <f t="shared" si="0"/>
        <v>0.03</v>
      </c>
      <c r="N12" s="23">
        <f t="shared" si="0"/>
        <v>33.96</v>
      </c>
      <c r="O12" s="23">
        <f t="shared" si="0"/>
        <v>22.56</v>
      </c>
      <c r="P12" s="23">
        <f t="shared" si="0"/>
        <v>56.519999999999996</v>
      </c>
      <c r="Q12" s="23">
        <f t="shared" si="0"/>
        <v>21.000000000000007</v>
      </c>
      <c r="R12" s="23">
        <f t="shared" si="0"/>
        <v>25.440000000000005</v>
      </c>
      <c r="S12" s="23">
        <f t="shared" si="0"/>
        <v>152.51999999999998</v>
      </c>
      <c r="T12" s="23">
        <f>SUM(T8:T11)</f>
        <v>95.99999999999999</v>
      </c>
      <c r="U12" s="25"/>
    </row>
    <row r="13" spans="1:20" s="11" customFormat="1" ht="18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1" customFormat="1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11" customFormat="1" ht="18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17" ht="12.75">
      <c r="B16" s="75" t="s">
        <v>14</v>
      </c>
      <c r="C16" s="75"/>
      <c r="D16" s="75"/>
      <c r="E16" s="75"/>
      <c r="K16" s="100" t="s">
        <v>19</v>
      </c>
      <c r="L16" s="100"/>
      <c r="M16" s="100"/>
      <c r="N16" s="100"/>
      <c r="O16" s="100"/>
      <c r="P16" s="100"/>
      <c r="Q16" s="100"/>
    </row>
    <row r="17" spans="1:11" ht="12.75">
      <c r="A17" s="8" t="s">
        <v>10</v>
      </c>
      <c r="K17" s="8" t="s">
        <v>15</v>
      </c>
    </row>
    <row r="18" spans="1:11" ht="12.75">
      <c r="A18" s="8" t="s">
        <v>11</v>
      </c>
      <c r="K18" s="8" t="s">
        <v>16</v>
      </c>
    </row>
    <row r="19" spans="1:11" ht="12.75">
      <c r="A19" s="8" t="s">
        <v>12</v>
      </c>
      <c r="K19" s="8" t="s">
        <v>17</v>
      </c>
    </row>
    <row r="20" ht="12.75">
      <c r="K20" s="8" t="s">
        <v>18</v>
      </c>
    </row>
    <row r="21" spans="4:14" ht="12.75">
      <c r="D21" s="8" t="s">
        <v>111</v>
      </c>
      <c r="E21" s="13">
        <v>39110</v>
      </c>
      <c r="L21" s="101" t="s">
        <v>111</v>
      </c>
      <c r="M21" s="101"/>
      <c r="N21" s="14">
        <v>39110</v>
      </c>
    </row>
    <row r="23" spans="4:13" ht="12.75">
      <c r="D23" s="15" t="s">
        <v>13</v>
      </c>
      <c r="M23" s="15" t="s">
        <v>13</v>
      </c>
    </row>
    <row r="27" spans="4:20" ht="12.75">
      <c r="D27" s="8" t="str">
        <f>Βοηθητικό!E13</f>
        <v>ΝΙΚΟΛΑΟΣ ΠΕΤΡΟΥ</v>
      </c>
      <c r="L27" s="8" t="str">
        <f>Βοηθητικό!E13</f>
        <v>ΝΙΚΟΛΑΟΣ ΠΕΤΡΟΥ</v>
      </c>
      <c r="P27" s="88" t="s">
        <v>36</v>
      </c>
      <c r="Q27" s="88"/>
      <c r="R27" s="88"/>
      <c r="S27" s="26"/>
      <c r="T27" s="26"/>
    </row>
    <row r="28" spans="16:20" ht="12.75">
      <c r="P28" s="26"/>
      <c r="Q28" s="26"/>
      <c r="R28" s="26"/>
      <c r="S28" s="26"/>
      <c r="T28" s="26"/>
    </row>
    <row r="29" spans="16:20" ht="12.75">
      <c r="P29" s="26"/>
      <c r="Q29" s="26"/>
      <c r="R29" s="26"/>
      <c r="S29" s="26"/>
      <c r="T29" s="26"/>
    </row>
    <row r="30" spans="16:20" ht="12.75">
      <c r="P30" s="26" t="s">
        <v>37</v>
      </c>
      <c r="Q30" s="26"/>
      <c r="R30" s="26"/>
      <c r="S30" s="27">
        <f>N12</f>
        <v>33.96</v>
      </c>
      <c r="T30" s="27"/>
    </row>
    <row r="31" spans="16:20" ht="12.75">
      <c r="P31" s="26"/>
      <c r="Q31" s="26"/>
      <c r="R31" s="26"/>
      <c r="S31" s="28"/>
      <c r="T31" s="28"/>
    </row>
    <row r="32" spans="16:20" ht="12.75">
      <c r="P32" s="26" t="s">
        <v>38</v>
      </c>
      <c r="Q32" s="26"/>
      <c r="R32" s="26"/>
      <c r="S32" s="27">
        <f>O12</f>
        <v>22.56</v>
      </c>
      <c r="T32" s="27"/>
    </row>
    <row r="33" spans="16:20" ht="12.75">
      <c r="P33" s="26"/>
      <c r="Q33" s="26"/>
      <c r="R33" s="26"/>
      <c r="S33" s="28"/>
      <c r="T33" s="28"/>
    </row>
    <row r="34" spans="16:20" ht="12.75">
      <c r="P34" s="29" t="s">
        <v>39</v>
      </c>
      <c r="Q34" s="26"/>
      <c r="R34" s="26"/>
      <c r="S34" s="27">
        <f>P12</f>
        <v>56.519999999999996</v>
      </c>
      <c r="T34" s="27"/>
    </row>
    <row r="35" spans="16:20" ht="12.75">
      <c r="P35" s="26"/>
      <c r="Q35" s="26"/>
      <c r="R35" s="26"/>
      <c r="S35" s="26"/>
      <c r="T35" s="26"/>
    </row>
  </sheetData>
  <sheetProtection selectLockedCells="1"/>
  <mergeCells count="21">
    <mergeCell ref="L21:M21"/>
    <mergeCell ref="F3:O3"/>
    <mergeCell ref="U5:U7"/>
    <mergeCell ref="P27:R27"/>
    <mergeCell ref="T5:T7"/>
    <mergeCell ref="F1:R2"/>
    <mergeCell ref="B5:F5"/>
    <mergeCell ref="H5:H7"/>
    <mergeCell ref="I5:R5"/>
    <mergeCell ref="Q6:Q7"/>
    <mergeCell ref="R6:R7"/>
    <mergeCell ref="B16:E16"/>
    <mergeCell ref="A12:F12"/>
    <mergeCell ref="A5:A7"/>
    <mergeCell ref="S5:S7"/>
    <mergeCell ref="N6:P6"/>
    <mergeCell ref="I6:I7"/>
    <mergeCell ref="J6:J7"/>
    <mergeCell ref="L6:L7"/>
    <mergeCell ref="M6:M7"/>
    <mergeCell ref="K6:K7"/>
  </mergeCells>
  <printOptions/>
  <pageMargins left="0.2362204724409449" right="0.55" top="0.48" bottom="0.984251968503937" header="0.28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E11"/>
  <sheetViews>
    <sheetView workbookViewId="0" topLeftCell="A1">
      <selection activeCell="J25" sqref="J25"/>
    </sheetView>
  </sheetViews>
  <sheetFormatPr defaultColWidth="9.140625" defaultRowHeight="12.75"/>
  <cols>
    <col min="1" max="1" width="22.00390625" style="0" customWidth="1"/>
    <col min="2" max="2" width="11.140625" style="0" customWidth="1"/>
  </cols>
  <sheetData>
    <row r="1" ht="12.75">
      <c r="A1" t="s">
        <v>21</v>
      </c>
    </row>
    <row r="6" spans="1:5" s="2" customFormat="1" ht="12.75">
      <c r="A6" s="2" t="s">
        <v>22</v>
      </c>
      <c r="B6" s="2" t="s">
        <v>23</v>
      </c>
      <c r="C6" s="2" t="s">
        <v>24</v>
      </c>
      <c r="E6" s="2" t="s">
        <v>25</v>
      </c>
    </row>
    <row r="7" spans="1:5" ht="12.75">
      <c r="A7" t="str">
        <f>IF(ISTEXT(Βοηθητικό!A2),Βοηθητικό!A2,"")</f>
        <v>Γιωτίτσας</v>
      </c>
      <c r="B7" s="4">
        <f>IF(ISTEXT(Βοηθητικό!A2),(ROUND((Κατάσταση!H8-SUM(Κατάσταση!K8:M8)-Κατάσταση!O8)*20%,2)),"")</f>
        <v>7.8</v>
      </c>
      <c r="C7" s="4">
        <f>IF(ISTEXT(Βοηθητικό!A2),(Κατάσταση!J8-(P8+SUM(Κατάσταση!K8:M8)+Φόρος!B7+Κατάσταση!P8)),"")</f>
        <v>31.200000000000003</v>
      </c>
      <c r="D7" s="4"/>
      <c r="E7" s="4">
        <f>IF(ISTEXT(Βοηθητικό!A2),IF(MOD(C7,2)&lt;=0.5,B7+MOD(C7,2),B7-(2-MOD(C7,2))),"")</f>
        <v>7.000000000000003</v>
      </c>
    </row>
    <row r="8" spans="1:5" ht="12.75">
      <c r="A8" t="str">
        <f>IF(ISTEXT(Βοηθητικό!A3),Βοηθητικό!A3,"")</f>
        <v>Ράπτη</v>
      </c>
      <c r="B8" s="4">
        <f>IF(ISTEXT(Βοηθητικό!A3),(ROUND((Κατάσταση!H9-SUM(Κατάσταση!K9:M9)-Κατάσταση!O9)*20%,2)),"")</f>
        <v>7.8</v>
      </c>
      <c r="C8" s="4">
        <f>IF(ISTEXT(Βοηθητικό!A3),(Κατάσταση!J9-(P9+SUM(Κατάσταση!K9:M9)+Φόρος!B8+Κατάσταση!P9)),"")</f>
        <v>31.200000000000003</v>
      </c>
      <c r="D8" s="4"/>
      <c r="E8" s="4">
        <f>IF(ISTEXT(Βοηθητικό!A3),IF(MOD(C8,2)&lt;=0.5,B8+MOD(C8,2),B8-(2-MOD(C8,2))),"")</f>
        <v>7.000000000000003</v>
      </c>
    </row>
    <row r="9" spans="1:5" ht="12.75">
      <c r="A9" t="str">
        <f>IF(ISTEXT(Βοηθητικό!A4),Βοηθητικό!A4,"")</f>
        <v>Παπαστεργίου</v>
      </c>
      <c r="B9" s="4">
        <f>IF(ISTEXT(Βοηθητικό!A4),(ROUND((Κατάσταση!H10-SUM(Κατάσταση!K10:M10)-Κατάσταση!O10)*20%,2)),"")</f>
        <v>7.8</v>
      </c>
      <c r="C9" s="4">
        <f>IF(ISTEXT(Βοηθητικό!A4),(Κατάσταση!J10-(P10+SUM(Κατάσταση!K10:M10)+Φόρος!B9+Κατάσταση!P10)),"")</f>
        <v>31.200000000000003</v>
      </c>
      <c r="D9" s="4"/>
      <c r="E9" s="4">
        <f>IF(ISTEXT(Βοηθητικό!A4),IF(MOD(C9,2)&lt;=0.5,B9+MOD(C9,2),B9-(2-MOD(C9,2))),"")</f>
        <v>7.000000000000003</v>
      </c>
    </row>
    <row r="10" spans="1:5" ht="12.75">
      <c r="A10">
        <f>IF(ISTEXT(Βοηθητικό!#REF!),Βοηθητικό!#REF!,"")</f>
      </c>
      <c r="B10" s="4">
        <f>IF(ISTEXT(Βοηθητικό!#REF!),(ROUND((Κατάσταση!H11-SUM(Κατάσταση!K11:M11)-Κατάσταση!O11)*20%,2)),"")</f>
      </c>
      <c r="C10" s="4">
        <f>IF(ISTEXT(Βοηθητικό!#REF!),(Κατάσταση!J11-(P11+SUM(Κατάσταση!K11:M11)+Φόρος!B10+Κατάσταση!P11)),"")</f>
      </c>
      <c r="D10" s="4"/>
      <c r="E10" s="4">
        <f>IF(ISTEXT(Βοηθητικό!#REF!),IF(MOD(C10,2)&lt;=0.5,B10+MOD(C10,2),B10-(2-MOD(C10,2))),"")</f>
      </c>
    </row>
    <row r="11" spans="1:5" s="1" customFormat="1" ht="15">
      <c r="A11" s="3" t="s">
        <v>26</v>
      </c>
      <c r="B11" s="5">
        <f>SUM(B7:B10)</f>
        <v>23.4</v>
      </c>
      <c r="C11" s="5">
        <f>SUM(C7:C10)</f>
        <v>93.60000000000001</v>
      </c>
      <c r="D11" s="5"/>
      <c r="E11" s="5">
        <f>SUM(E7:E10)</f>
        <v>21.000000000000007</v>
      </c>
    </row>
  </sheetData>
  <sheetProtection password="CCE9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P36"/>
  <sheetViews>
    <sheetView workbookViewId="0" topLeftCell="A1">
      <selection activeCell="O36" sqref="O36"/>
    </sheetView>
  </sheetViews>
  <sheetFormatPr defaultColWidth="9.140625" defaultRowHeight="12.75"/>
  <cols>
    <col min="1" max="1" width="2.28125" style="30" customWidth="1"/>
    <col min="2" max="2" width="9.140625" style="30" customWidth="1"/>
    <col min="3" max="3" width="7.28125" style="30" customWidth="1"/>
    <col min="4" max="4" width="12.00390625" style="30" customWidth="1"/>
    <col min="5" max="5" width="9.28125" style="30" customWidth="1"/>
    <col min="6" max="6" width="10.421875" style="30" customWidth="1"/>
    <col min="7" max="7" width="12.28125" style="30" customWidth="1"/>
    <col min="8" max="9" width="12.140625" style="30" customWidth="1"/>
    <col min="10" max="10" width="11.8515625" style="30" customWidth="1"/>
    <col min="11" max="11" width="10.28125" style="30" customWidth="1"/>
    <col min="12" max="13" width="9.00390625" style="30" customWidth="1"/>
    <col min="14" max="14" width="9.140625" style="30" hidden="1" customWidth="1"/>
    <col min="15" max="15" width="8.421875" style="30" customWidth="1"/>
    <col min="16" max="16" width="9.140625" style="30" hidden="1" customWidth="1"/>
    <col min="17" max="16384" width="9.140625" style="30" customWidth="1"/>
  </cols>
  <sheetData>
    <row r="1" spans="2:3" ht="12.75">
      <c r="B1" s="31" t="s">
        <v>72</v>
      </c>
      <c r="C1" s="32">
        <v>3</v>
      </c>
    </row>
    <row r="2" spans="1:1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2.75">
      <c r="A5" s="33"/>
      <c r="B5" s="34" t="s">
        <v>66</v>
      </c>
      <c r="C5" s="33"/>
      <c r="D5" s="33"/>
      <c r="E5" s="33"/>
      <c r="F5" s="33"/>
      <c r="G5" s="34" t="s">
        <v>64</v>
      </c>
      <c r="H5" s="33"/>
      <c r="I5" s="33"/>
      <c r="J5" s="33"/>
      <c r="K5" s="33"/>
      <c r="L5" s="33"/>
      <c r="M5" s="31" t="s">
        <v>73</v>
      </c>
    </row>
    <row r="6" spans="1:12" ht="12.75">
      <c r="A6" s="33"/>
      <c r="B6" s="34" t="s">
        <v>65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3"/>
      <c r="B7" s="97" t="s">
        <v>63</v>
      </c>
      <c r="C7" s="98"/>
      <c r="D7" s="98"/>
      <c r="E7" s="98"/>
      <c r="F7" s="98"/>
      <c r="G7" s="98"/>
      <c r="H7" s="33"/>
      <c r="I7" s="33"/>
      <c r="J7" s="33"/>
      <c r="K7" s="33"/>
      <c r="L7" s="33"/>
    </row>
    <row r="8" spans="1:12" ht="12.75">
      <c r="A8" s="33"/>
      <c r="B8" s="33"/>
      <c r="C8" s="34" t="s">
        <v>67</v>
      </c>
      <c r="D8" s="33"/>
      <c r="E8" s="33"/>
      <c r="F8" s="34"/>
      <c r="G8" s="33"/>
      <c r="H8" s="33"/>
      <c r="I8" s="33"/>
      <c r="J8" s="33"/>
      <c r="K8" s="33"/>
      <c r="L8" s="33"/>
    </row>
    <row r="9" spans="1:12" ht="12.75">
      <c r="A9" s="33"/>
      <c r="B9" s="33"/>
      <c r="C9" s="34" t="s">
        <v>68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3"/>
      <c r="C10" s="33"/>
      <c r="D10" s="33" t="s">
        <v>41</v>
      </c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33"/>
      <c r="B11" s="36"/>
      <c r="C11" s="36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33"/>
      <c r="B12" s="33"/>
      <c r="C12" s="33"/>
      <c r="D12" s="33"/>
      <c r="E12" s="33"/>
      <c r="F12" s="34" t="s">
        <v>97</v>
      </c>
      <c r="G12" s="33"/>
      <c r="H12" s="33"/>
      <c r="I12" s="33"/>
      <c r="J12" s="33"/>
      <c r="K12" s="33"/>
      <c r="L12" s="33"/>
    </row>
    <row r="13" spans="1:12" ht="12.75">
      <c r="A13" s="47"/>
      <c r="B13" s="48" t="s">
        <v>42</v>
      </c>
      <c r="C13" s="48"/>
      <c r="D13" s="47"/>
      <c r="E13" s="47"/>
      <c r="F13" s="47"/>
      <c r="G13" s="47"/>
      <c r="H13" s="47"/>
      <c r="I13" s="47"/>
      <c r="J13" s="47"/>
      <c r="K13" s="47"/>
      <c r="L13" s="47"/>
    </row>
    <row r="14" spans="1:16" ht="12.75">
      <c r="A14" s="47"/>
      <c r="B14" s="49"/>
      <c r="C14" s="50"/>
      <c r="D14" s="50"/>
      <c r="E14" s="50"/>
      <c r="F14" s="50"/>
      <c r="G14" s="50"/>
      <c r="H14" s="50"/>
      <c r="I14" s="50"/>
      <c r="J14" s="51"/>
      <c r="K14" s="52"/>
      <c r="L14" s="53"/>
      <c r="M14" s="37"/>
      <c r="N14" s="38"/>
      <c r="O14" s="38"/>
      <c r="P14" s="39"/>
    </row>
    <row r="15" spans="1:16" ht="12.75">
      <c r="A15" s="47"/>
      <c r="B15" s="54" t="s">
        <v>43</v>
      </c>
      <c r="C15" s="55"/>
      <c r="D15" s="55"/>
      <c r="E15" s="55" t="s">
        <v>44</v>
      </c>
      <c r="F15" s="55"/>
      <c r="G15" s="55" t="s">
        <v>45</v>
      </c>
      <c r="H15" s="55"/>
      <c r="I15" s="55"/>
      <c r="J15" s="55" t="s">
        <v>46</v>
      </c>
      <c r="K15" s="55" t="s">
        <v>47</v>
      </c>
      <c r="L15" s="56"/>
      <c r="M15" s="37"/>
      <c r="N15" s="37"/>
      <c r="O15" s="37"/>
      <c r="P15" s="40"/>
    </row>
    <row r="16" spans="1:16" ht="12.75">
      <c r="A16" s="47"/>
      <c r="B16" s="49" t="str">
        <f>INDEX(Βοηθητικό!A2:A5,Βεβαιώσεις!C1)</f>
        <v>Παπαστεργίου</v>
      </c>
      <c r="C16" s="52"/>
      <c r="D16" s="52"/>
      <c r="E16" s="52" t="str">
        <f>INDEX(Βοηθητικό!B2:B5,Βεβαιώσεις!C1)</f>
        <v>Αγλαϊα</v>
      </c>
      <c r="F16" s="50"/>
      <c r="G16" s="52">
        <f>INDEX(Βοηθητικό!C2:C5,Βεβαιώσεις!C1)</f>
        <v>0</v>
      </c>
      <c r="H16" s="50"/>
      <c r="I16" s="50"/>
      <c r="J16" s="57">
        <f>INDEX(Βοηθητικό!D2:D5,Βεβαιώσεις!C1)</f>
        <v>0</v>
      </c>
      <c r="K16" s="50">
        <f>INDEX(Βοηθητικό!G2:G5,Βεβαιώσεις!C1)</f>
        <v>0</v>
      </c>
      <c r="L16" s="58"/>
      <c r="M16" s="38"/>
      <c r="N16" s="38"/>
      <c r="O16" s="38"/>
      <c r="P16" s="41"/>
    </row>
    <row r="17" spans="1:16" ht="12.75">
      <c r="A17" s="47"/>
      <c r="B17" s="59" t="s">
        <v>48</v>
      </c>
      <c r="C17" s="60"/>
      <c r="D17" s="60"/>
      <c r="E17" s="60"/>
      <c r="F17" s="60" t="s">
        <v>49</v>
      </c>
      <c r="G17" s="60"/>
      <c r="H17" s="60" t="s">
        <v>50</v>
      </c>
      <c r="I17" s="60"/>
      <c r="J17" s="60"/>
      <c r="K17" s="60"/>
      <c r="L17" s="61"/>
      <c r="M17" s="37"/>
      <c r="N17" s="37"/>
      <c r="O17" s="37"/>
      <c r="P17" s="40"/>
    </row>
    <row r="18" spans="1:16" ht="12.75">
      <c r="A18" s="47"/>
      <c r="B18" s="62">
        <f>INDEX(Βοηθητικό!I2:I5,Βεβαιώσεις!C1)</f>
        <v>0</v>
      </c>
      <c r="C18" s="55"/>
      <c r="D18" s="55"/>
      <c r="E18" s="55"/>
      <c r="F18" s="55">
        <f>INDEX(Βοηθητικό!H2:H5,Βεβαιώσεις!C1)</f>
        <v>0</v>
      </c>
      <c r="G18" s="55"/>
      <c r="H18" s="55" t="str">
        <f>INDEX(Βοηθητικό!E2:E5,Βεβαιώσεις!C1)</f>
        <v>Καθαρίστρια</v>
      </c>
      <c r="I18" s="55"/>
      <c r="J18" s="55"/>
      <c r="K18" s="55"/>
      <c r="L18" s="63"/>
      <c r="M18" s="37"/>
      <c r="N18" s="37"/>
      <c r="O18" s="37"/>
      <c r="P18" s="42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2.75">
      <c r="A20" s="47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.75">
      <c r="A22" s="47"/>
      <c r="B22" s="48" t="s">
        <v>51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>
      <c r="A23" s="47"/>
      <c r="B23" s="64" t="s">
        <v>52</v>
      </c>
      <c r="C23" s="65" t="s">
        <v>53</v>
      </c>
      <c r="D23" s="64" t="s">
        <v>76</v>
      </c>
      <c r="E23" s="64" t="s">
        <v>55</v>
      </c>
      <c r="F23" s="64" t="s">
        <v>54</v>
      </c>
      <c r="G23" s="64" t="s">
        <v>55</v>
      </c>
      <c r="H23" s="64" t="s">
        <v>56</v>
      </c>
      <c r="I23" s="64" t="s">
        <v>52</v>
      </c>
      <c r="J23" s="64" t="s">
        <v>69</v>
      </c>
      <c r="K23" s="64" t="s">
        <v>57</v>
      </c>
      <c r="L23" s="65" t="s">
        <v>58</v>
      </c>
    </row>
    <row r="24" spans="1:12" ht="12.75">
      <c r="A24" s="47"/>
      <c r="B24" s="66" t="s">
        <v>59</v>
      </c>
      <c r="C24" s="67">
        <v>0.03</v>
      </c>
      <c r="D24" s="68">
        <v>0.02</v>
      </c>
      <c r="E24" s="68">
        <v>0.2</v>
      </c>
      <c r="F24" s="68">
        <v>0.03</v>
      </c>
      <c r="G24" s="66" t="s">
        <v>77</v>
      </c>
      <c r="H24" s="66" t="s">
        <v>78</v>
      </c>
      <c r="I24" s="66" t="s">
        <v>60</v>
      </c>
      <c r="J24" s="66" t="s">
        <v>61</v>
      </c>
      <c r="K24" s="66"/>
      <c r="L24" s="69" t="s">
        <v>61</v>
      </c>
    </row>
    <row r="25" spans="1:12" ht="12.75">
      <c r="A25" s="47"/>
      <c r="B25" s="70">
        <f>INDEX(Κατάσταση!J8:J11,Βεβαιώσεις!C1)</f>
        <v>59.32</v>
      </c>
      <c r="C25" s="70">
        <f>INDEX(Κατάσταση!K8:K11,Βεβαιώσεις!C1)</f>
        <v>1.44</v>
      </c>
      <c r="D25" s="70">
        <f>INDEX(Κατάσταση!L8:L11,Βεβαιώσεις!C1)</f>
        <v>0.03</v>
      </c>
      <c r="E25" s="70">
        <f>INDEX(Κατάσταση!M8:M11,Βεβαιώσεις!C1)</f>
        <v>0.01</v>
      </c>
      <c r="F25" s="70"/>
      <c r="G25" s="70"/>
      <c r="H25" s="70">
        <f>INDEX(Κατάσταση!P8:P11,Βεβαιώσεις!C1)</f>
        <v>18.84</v>
      </c>
      <c r="I25" s="70">
        <f>SUM(C25:H25)</f>
        <v>20.32</v>
      </c>
      <c r="J25" s="70">
        <f>B25-I25</f>
        <v>39</v>
      </c>
      <c r="K25" s="70">
        <f>INDEX(Κατάσταση!Q8:Q11,Βεβαιώσεις!C1)</f>
        <v>7.000000000000003</v>
      </c>
      <c r="L25" s="70">
        <f>J25-K25</f>
        <v>31.999999999999996</v>
      </c>
    </row>
    <row r="26" spans="1:12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33"/>
      <c r="B27" s="33"/>
      <c r="C27" s="33"/>
      <c r="D27" s="33"/>
      <c r="E27" s="33"/>
      <c r="F27" s="4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4" t="s">
        <v>75</v>
      </c>
      <c r="K28" s="44">
        <f ca="1">TODAY()</f>
        <v>39102</v>
      </c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45"/>
      <c r="I29" s="45"/>
      <c r="J29" s="45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45"/>
      <c r="I30" s="45"/>
      <c r="J30" s="35" t="s">
        <v>70</v>
      </c>
      <c r="K30" s="34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4" t="str">
        <f>Βοηθητικό!E13</f>
        <v>ΝΙΚΟΛΑΟΣ ΠΕΤΡΟΥ</v>
      </c>
      <c r="K33" s="33"/>
      <c r="L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6"/>
      <c r="L34" s="36"/>
      <c r="M34" s="46"/>
    </row>
    <row r="35" ht="12.75">
      <c r="K35" s="46"/>
    </row>
    <row r="36" ht="12.75">
      <c r="K36" s="46" t="s">
        <v>62</v>
      </c>
    </row>
  </sheetData>
  <sheetProtection password="CCE9" sheet="1" objects="1" scenarios="1" selectLockedCells="1"/>
  <mergeCells count="1">
    <mergeCell ref="B7:G7"/>
  </mergeCells>
  <printOptions/>
  <pageMargins left="0.75" right="2.01" top="1.28" bottom="1.06" header="0.5" footer="0.5"/>
  <pageSetup horizontalDpi="300" verticalDpi="3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Λάμπρος καρακώστας</cp:lastModifiedBy>
  <cp:lastPrinted>2007-01-20T10:21:21Z</cp:lastPrinted>
  <dcterms:created xsi:type="dcterms:W3CDTF">1997-01-24T12:53:32Z</dcterms:created>
  <dcterms:modified xsi:type="dcterms:W3CDTF">2007-01-20T10:23:55Z</dcterms:modified>
  <cp:category/>
  <cp:version/>
  <cp:contentType/>
  <cp:contentStatus/>
</cp:coreProperties>
</file>