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9180" windowHeight="4305" activeTab="0"/>
  </bookViews>
  <sheets>
    <sheet name="Βοηθητικο" sheetId="1" r:id="rId1"/>
    <sheet name="Κατάσταση" sheetId="2" r:id="rId2"/>
    <sheet name="Φόρος" sheetId="3" r:id="rId3"/>
    <sheet name="Βεβαίωση" sheetId="4" r:id="rId4"/>
    <sheet name="Τράπεζα" sheetId="5" r:id="rId5"/>
  </sheets>
  <definedNames/>
  <calcPr fullCalcOnLoad="1"/>
</workbook>
</file>

<file path=xl/comments1.xml><?xml version="1.0" encoding="utf-8"?>
<comments xmlns="http://schemas.openxmlformats.org/spreadsheetml/2006/main">
  <authors>
    <author>Λάμπρος καρακώστας</author>
  </authors>
  <commentList>
    <comment ref="I1" authorId="0">
      <text>
        <r>
          <rPr>
            <sz val="8"/>
            <rFont val="Tahoma"/>
            <family val="2"/>
          </rPr>
          <t xml:space="preserve">Γράψε </t>
        </r>
        <r>
          <rPr>
            <b/>
            <sz val="10"/>
            <rFont val="Tahoma"/>
            <family val="2"/>
          </rPr>
          <t>0</t>
        </r>
        <r>
          <rPr>
            <b/>
            <sz val="11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για παλιός και </t>
        </r>
        <r>
          <rPr>
            <b/>
            <sz val="10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για νέος
</t>
        </r>
      </text>
    </comment>
  </commentList>
</comments>
</file>

<file path=xl/sharedStrings.xml><?xml version="1.0" encoding="utf-8"?>
<sst xmlns="http://schemas.openxmlformats.org/spreadsheetml/2006/main" count="159" uniqueCount="132">
  <si>
    <t>ΥΠΟΥΡΓΕΙΟ ΠΑΙΔΕΙΑΣ &amp; ΘΡΗΣΚΕΥΜΑΤΩΝ</t>
  </si>
  <si>
    <t>Α/Α</t>
  </si>
  <si>
    <t>ΣΤΟΙΧΕΙΑ ΔΙΚΑΙΟΥΧΟΥ</t>
  </si>
  <si>
    <t>ΟΝΟΜΑ ΠΑΤΡΟΣ</t>
  </si>
  <si>
    <t>ΙΔΙΟΤΗΣ- ΕΔΡΑ</t>
  </si>
  <si>
    <t>Προβλεπόμενο ποσό από την κοινή απόφαση</t>
  </si>
  <si>
    <t>ΚΡΑΤΗΣΕΙΣ</t>
  </si>
  <si>
    <t xml:space="preserve">Υπέρ Μ.Τ.Π.Υ 2% </t>
  </si>
  <si>
    <t>Υπερ Υγειον. Περιθ. 2,55%</t>
  </si>
  <si>
    <t>ΣΥΝΟΛΟ</t>
  </si>
  <si>
    <t>ΚΑΘΑΡΟ ΠΟΣΟ ΑΠΟΖΗΜΙΩΣΗΣ</t>
  </si>
  <si>
    <t>ΥΠΟΓΡΑΦΗ ΔΙΚΑΙΟΥΧΩΝ</t>
  </si>
  <si>
    <t>Υπηρεσία για την οποία η αμοιβή</t>
  </si>
  <si>
    <t>Κ Α Τ Α Σ Τ Α Σ Η</t>
  </si>
  <si>
    <t>Πρόεδρος</t>
  </si>
  <si>
    <t>Γραμματέας</t>
  </si>
  <si>
    <t>Μέλος</t>
  </si>
  <si>
    <t>Όλοι όσοι συμπεριλαμβάνονται στην ανωτέρω κατάσταση, έχουν εκτελέσει</t>
  </si>
  <si>
    <t>την εργασία που τους είχε ανατεθεί και έχουν δικαίωμα να λάβουν την αμοιβή</t>
  </si>
  <si>
    <t>που αναγράφεται στην κατάσταση αυτή, λόγο συμμετοχής τους στην επιτροπή.</t>
  </si>
  <si>
    <t>Ο Πρόεδρος</t>
  </si>
  <si>
    <t>της Λυκειακής Επιτροπής</t>
  </si>
  <si>
    <t>να εισπράξει από το Δημόσιο Ταμείο Ιωαννίνων το ποσό που</t>
  </si>
  <si>
    <t>αναγράφεται απέναντι στο όνομά μας.</t>
  </si>
  <si>
    <t xml:space="preserve">Βεβαιώνεται το γνήσιο της υπογραφής των δικαιούχων και </t>
  </si>
  <si>
    <t>εξουσιοδοτούντων.</t>
  </si>
  <si>
    <t>Φόρος 1</t>
  </si>
  <si>
    <t>Σύνολο 1</t>
  </si>
  <si>
    <t>Φ Ο Ρ Ο Σ</t>
  </si>
  <si>
    <t>Σ ύ ν ο λ ο</t>
  </si>
  <si>
    <t>ΑΦΜ</t>
  </si>
  <si>
    <t>Ι. Στοιχεία Δικαιούχου</t>
  </si>
  <si>
    <t>Επώνυμο</t>
  </si>
  <si>
    <t>Όνομα</t>
  </si>
  <si>
    <t>Όνομα πατέρα ή συζύγου</t>
  </si>
  <si>
    <t>Διεύθυνση κατοικίας</t>
  </si>
  <si>
    <t>Τηλέφωνο</t>
  </si>
  <si>
    <t>Είδος Εργασίας</t>
  </si>
  <si>
    <t>ΙΙ. Αμοιβές</t>
  </si>
  <si>
    <t xml:space="preserve">Σύνολο </t>
  </si>
  <si>
    <t>Μ.Τ.Π.Υ.</t>
  </si>
  <si>
    <t>Τ.Ε.Α.Δ.Υ.</t>
  </si>
  <si>
    <t>Χαρτόσημο</t>
  </si>
  <si>
    <t>ΟΓΑ</t>
  </si>
  <si>
    <t>Σύνολο</t>
  </si>
  <si>
    <t xml:space="preserve">Φορολογητέο </t>
  </si>
  <si>
    <t>Φόρος 20%</t>
  </si>
  <si>
    <t>Καθαρό</t>
  </si>
  <si>
    <t>Αμοιβής</t>
  </si>
  <si>
    <t>Χαρ/μου 0,2%</t>
  </si>
  <si>
    <t>Κρατήσεων</t>
  </si>
  <si>
    <t>Ποσό</t>
  </si>
  <si>
    <t xml:space="preserve">            </t>
  </si>
  <si>
    <t>ΔΙΕΥΘΥΝΣΗ ΔΕΥΤΕΡΟΒΑΘΜΙΑΣ ΕΚΠΑΙΔΕΥΣΗΣ Ν.ΙΩΑΝΝΙΝΩΝ</t>
  </si>
  <si>
    <t>ΟΝΟΜΑ</t>
  </si>
  <si>
    <t>ΕΠΩΝΥΜΟ</t>
  </si>
  <si>
    <t>Φόρος Εισοδήματ     20%</t>
  </si>
  <si>
    <t>Υγ.Περιθ</t>
  </si>
  <si>
    <t>Ο Διευθυντής</t>
  </si>
  <si>
    <t>Διεύθυνση</t>
  </si>
  <si>
    <t>Δ.Ο.Υ</t>
  </si>
  <si>
    <t>A/A</t>
  </si>
  <si>
    <t>Β' Ιωαννινων</t>
  </si>
  <si>
    <t>α/α</t>
  </si>
  <si>
    <t>Αυξ.Αριθ</t>
  </si>
  <si>
    <t>ΝΟΜΑΡΧΙΑΚΗ ΑΥΤΟΔΙΟΙΚΗΣΗ ΙΩΑΝΝΙΝΩΝ</t>
  </si>
  <si>
    <t xml:space="preserve">OIK.ΕΤΟΣ </t>
  </si>
  <si>
    <t xml:space="preserve">      ΒΕΒΑΙΩΝΕΤΑΙ:</t>
  </si>
  <si>
    <t>Ον.Πατέρα</t>
  </si>
  <si>
    <t>Σχολείο</t>
  </si>
  <si>
    <t>Α.Φ.Μ</t>
  </si>
  <si>
    <t>Ιδιότητα</t>
  </si>
  <si>
    <t xml:space="preserve"> εγγραφές</t>
  </si>
  <si>
    <t/>
  </si>
  <si>
    <t>Ο Πρόεδρος της Λυκειακής Επιτροπής</t>
  </si>
  <si>
    <t>Τράπεζα</t>
  </si>
  <si>
    <t>Τράπεζα- Λογαριασμός</t>
  </si>
  <si>
    <t xml:space="preserve">Σ ύ ν ο λ ο </t>
  </si>
  <si>
    <t>Ακαθάριστα</t>
  </si>
  <si>
    <t>ΜΤΠΥ</t>
  </si>
  <si>
    <t>Υγ.Περ</t>
  </si>
  <si>
    <t>ΤΑΥΠ</t>
  </si>
  <si>
    <t>Σύνολο 2</t>
  </si>
  <si>
    <t>Νεοχωρόπουλο  Ιωαννίνων</t>
  </si>
  <si>
    <t>Α΄Ιωαννίνων</t>
  </si>
  <si>
    <t>012457821</t>
  </si>
  <si>
    <t xml:space="preserve">Β. Γραμματέα </t>
  </si>
  <si>
    <t>ΣΧΟΛΕΙΟ</t>
  </si>
  <si>
    <t>ΥΠΗΡΕΣΙΑ:</t>
  </si>
  <si>
    <t>ΠΡΟΕΔΡΟΣ</t>
  </si>
  <si>
    <t>Ποσοστά κρατήσεων</t>
  </si>
  <si>
    <t>Υγ Περίθαλψη</t>
  </si>
  <si>
    <t>Μετ Ταμείο</t>
  </si>
  <si>
    <t>Φόρος</t>
  </si>
  <si>
    <t>Εθν(1021548792)</t>
  </si>
  <si>
    <t>Εργ(1200124579)</t>
  </si>
  <si>
    <t>Αμοιβή</t>
  </si>
  <si>
    <t>ΚΑΤΑΣΤΑΣΗ   ΓΙΑ ΚΑΤΑΘΕΣΗ ΣΤΗΝ ΤΡΑΠΕΖΑ</t>
  </si>
  <si>
    <t>ΒΕΒΑΙΩΣΗ ΑΠΟΔΟΧΩΝ ΑΠΟ 01/01/2006 ΕΩΣ 31/12/2006</t>
  </si>
  <si>
    <r>
      <t xml:space="preserve">Οι παραπάνω δικαιούχοι εξουσιοδοτούμε τον κ. </t>
    </r>
    <r>
      <rPr>
        <b/>
        <sz val="10"/>
        <rFont val="Arial"/>
        <family val="2"/>
      </rPr>
      <t>Λάμπρο Καρακώστα</t>
    </r>
  </si>
  <si>
    <t>Πέτρου</t>
  </si>
  <si>
    <t>Νικόλαος</t>
  </si>
  <si>
    <t>1ο ΓΕ. Λ. ΙΩΑΝΝΙΝΩΝ</t>
  </si>
  <si>
    <t>Τελικό  ποσό  αμοιβής</t>
  </si>
  <si>
    <t>Παπαφώτης</t>
  </si>
  <si>
    <t>Γεώργιος</t>
  </si>
  <si>
    <t xml:space="preserve">Τσούγλα </t>
  </si>
  <si>
    <t>Μαρία</t>
  </si>
  <si>
    <t>Μακρής</t>
  </si>
  <si>
    <t>Δημήτριος</t>
  </si>
  <si>
    <t>Χειρ VBI &amp;μέλος</t>
  </si>
  <si>
    <t>Γκόγκα</t>
  </si>
  <si>
    <t>Βασιλική</t>
  </si>
  <si>
    <t>Βαλάκος</t>
  </si>
  <si>
    <t>Αποστολος</t>
  </si>
  <si>
    <t>Γυμ Πραμάντων</t>
  </si>
  <si>
    <t>Γκέκας</t>
  </si>
  <si>
    <t>Κίμωνας</t>
  </si>
  <si>
    <t>Ιωάννινα</t>
  </si>
  <si>
    <t xml:space="preserve">Πληρωμής έκτακτης αμοιβής στην  επιτροπή Ε.Κ/ΑΣΕΠ 1ου ΓΕ.Λ.ΙΩΑΝΝΙΝΩΝ σύμφωνα με την αριθμ.289/11-02-2004 ΦΕΚ </t>
  </si>
  <si>
    <t xml:space="preserve">   2o  ΓΡΑΦΕΙΟ Δ/ΒΑΘΜΙΑΣ ΕΚΠΑΙΔΕΥΣΗΣ Ν. ΙΩΑΝΝΙΝΩΝ</t>
  </si>
  <si>
    <t xml:space="preserve">ΑΦΜ: </t>
  </si>
  <si>
    <t>8ο ΓΕ.Λ. Ιωαννίνων</t>
  </si>
  <si>
    <t>8ο Γυμ Ιωαννίνων</t>
  </si>
  <si>
    <t>1ο ΓΛ Ιωαννίνων</t>
  </si>
  <si>
    <t xml:space="preserve">   Ε.Κ/ΑΣΕΠ. 1ου ΓΕ.Λ.ΙΩΑΝΝΙΝΩΝ</t>
  </si>
  <si>
    <t>012454555</t>
  </si>
  <si>
    <t>ΜΑΚΡΗΣ ΔΗΜΗΤΡΙΟΣ</t>
  </si>
  <si>
    <t>Νέος ή παλιός ασφαλισμένος</t>
  </si>
  <si>
    <t>ΤΕΑΔΥ ασφαλισμένου  2% ή 6%</t>
  </si>
  <si>
    <t>ΤΕΑΔΥ εργοδότη  2% ή 3%</t>
  </si>
  <si>
    <t>ΤΕΑΔΥ εργοδότη 3% για νέο ασφαλισμένο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</si>
</sst>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Ευρώ&quot;;\-#,##0\ &quot;Ευρώ&quot;"/>
    <numFmt numFmtId="165" formatCode="#,##0\ &quot;Ευρώ&quot;;[Red]\-#,##0\ &quot;Ευρώ&quot;"/>
    <numFmt numFmtId="166" formatCode="#,##0.00\ &quot;Ευρώ&quot;;\-#,##0.00\ &quot;Ευρώ&quot;"/>
    <numFmt numFmtId="167" formatCode="#,##0.00\ &quot;Ευρώ&quot;;[Red]\-#,##0.00\ &quot;Ευρώ&quot;"/>
    <numFmt numFmtId="168" formatCode="_-* #,##0\ &quot;Ευρώ&quot;_-;\-* #,##0\ &quot;Ευρώ&quot;_-;_-* &quot;-&quot;\ &quot;Ευρώ&quot;_-;_-@_-"/>
    <numFmt numFmtId="169" formatCode="_-* #,##0\ _Ε_υ_ρ_ώ_-;\-* #,##0\ _Ε_υ_ρ_ώ_-;_-* &quot;-&quot;\ _Ε_υ_ρ_ώ_-;_-@_-"/>
    <numFmt numFmtId="170" formatCode="_-* #,##0.00\ &quot;Ευρώ&quot;_-;\-* #,##0.00\ &quot;Ευρώ&quot;_-;_-* &quot;-&quot;??\ &quot;Ευρώ&quot;_-;_-@_-"/>
    <numFmt numFmtId="171" formatCode="_-* #,##0.00\ _Ε_υ_ρ_ώ_-;\-* #,##0.00\ _Ε_υ_ρ_ώ_-;_-* &quot;-&quot;??\ _Ε_υ_ρ_ώ_-;_-@_-"/>
    <numFmt numFmtId="172" formatCode="#,##0\ &quot;Ευρω&quot;;\-#,##0\ &quot;Ευρω&quot;"/>
    <numFmt numFmtId="173" formatCode="#,##0\ &quot;Ευρω&quot;;[Red]\-#,##0\ &quot;Ευρω&quot;"/>
    <numFmt numFmtId="174" formatCode="#,##0.00\ &quot;Ευρω&quot;;\-#,##0.00\ &quot;Ευρω&quot;"/>
    <numFmt numFmtId="175" formatCode="#,##0.00\ &quot;Ευρω&quot;;[Red]\-#,##0.00\ &quot;Ευρω&quot;"/>
    <numFmt numFmtId="176" formatCode="_-* #,##0\ &quot;Ευρω&quot;_-;\-* #,##0\ &quot;Ευρω&quot;_-;_-* &quot;-&quot;\ &quot;Ευρω&quot;_-;_-@_-"/>
    <numFmt numFmtId="177" formatCode="_-* #,##0\ _Ε_υ_ρ_ω_-;\-* #,##0\ _Ε_υ_ρ_ω_-;_-* &quot;-&quot;\ _Ε_υ_ρ_ω_-;_-@_-"/>
    <numFmt numFmtId="178" formatCode="_-* #,##0.00\ &quot;Ευρω&quot;_-;\-* #,##0.00\ &quot;Ευρω&quot;_-;_-* &quot;-&quot;??\ &quot;Ευρω&quot;_-;_-@_-"/>
    <numFmt numFmtId="179" formatCode="_-* #,##0.00\ _Ε_υ_ρ_ω_-;\-* #,##0.00\ _Ε_υ_ρ_ω_-;_-* &quot;-&quot;??\ _Ε_υ_ρ_ω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"/>
    <numFmt numFmtId="189" formatCode="#,##0.00\ _Ε_υ_ρ_ω"/>
    <numFmt numFmtId="190" formatCode="#,##0.00\ [$€-1]"/>
  </numFmts>
  <fonts count="5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u val="single"/>
      <sz val="10"/>
      <color indexed="36"/>
      <name val="Arial Greek"/>
      <family val="0"/>
    </font>
    <font>
      <sz val="10"/>
      <name val="Arial Greek"/>
      <family val="0"/>
    </font>
    <font>
      <u val="single"/>
      <sz val="10"/>
      <color indexed="12"/>
      <name val="Arial Greek"/>
      <family val="0"/>
    </font>
    <font>
      <b/>
      <sz val="10"/>
      <name val="Arial Greek"/>
      <family val="2"/>
    </font>
    <font>
      <b/>
      <sz val="10"/>
      <color indexed="60"/>
      <name val="Arial"/>
      <family val="2"/>
    </font>
    <font>
      <b/>
      <sz val="10"/>
      <color indexed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 Greek"/>
      <family val="0"/>
    </font>
    <font>
      <sz val="11"/>
      <name val="Arial"/>
      <family val="2"/>
    </font>
    <font>
      <b/>
      <sz val="11"/>
      <name val="Arial Greek"/>
      <family val="0"/>
    </font>
    <font>
      <sz val="8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6" fillId="0" borderId="0">
      <alignment/>
      <protection/>
    </xf>
    <xf numFmtId="0" fontId="39" fillId="20" borderId="1" applyNumberFormat="0" applyAlignment="0" applyProtection="0"/>
    <xf numFmtId="0" fontId="40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8" borderId="1" applyNumberFormat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13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190" fontId="15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 horizontal="center"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/>
      <protection/>
    </xf>
    <xf numFmtId="4" fontId="12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3" fontId="11" fillId="0" borderId="10" xfId="0" applyNumberFormat="1" applyFont="1" applyBorder="1" applyAlignment="1" applyProtection="1">
      <alignment horizontal="center"/>
      <protection/>
    </xf>
    <xf numFmtId="0" fontId="14" fillId="0" borderId="10" xfId="0" applyFont="1" applyBorder="1" applyAlignment="1" applyProtection="1">
      <alignment horizontal="left" wrapText="1"/>
      <protection/>
    </xf>
    <xf numFmtId="4" fontId="12" fillId="0" borderId="11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1" fontId="0" fillId="0" borderId="10" xfId="0" applyNumberFormat="1" applyBorder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" fontId="0" fillId="0" borderId="10" xfId="0" applyNumberFormat="1" applyFill="1" applyBorder="1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2" fillId="0" borderId="10" xfId="0" applyNumberFormat="1" applyFont="1" applyBorder="1" applyAlignment="1" applyProtection="1">
      <alignment horizontal="center"/>
      <protection/>
    </xf>
    <xf numFmtId="4" fontId="4" fillId="0" borderId="10" xfId="0" applyNumberFormat="1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34" borderId="0" xfId="33" applyFill="1" applyAlignment="1" applyProtection="1">
      <alignment horizontal="left"/>
      <protection locked="0"/>
    </xf>
    <xf numFmtId="0" fontId="6" fillId="34" borderId="0" xfId="33" applyFont="1" applyFill="1" applyAlignment="1" applyProtection="1">
      <alignment horizontal="left"/>
      <protection locked="0"/>
    </xf>
    <xf numFmtId="0" fontId="6" fillId="34" borderId="0" xfId="33" applyFill="1" applyProtection="1">
      <alignment/>
      <protection locked="0"/>
    </xf>
    <xf numFmtId="0" fontId="8" fillId="34" borderId="0" xfId="33" applyFont="1" applyFill="1" applyProtection="1">
      <alignment/>
      <protection locked="0"/>
    </xf>
    <xf numFmtId="0" fontId="8" fillId="34" borderId="0" xfId="33" applyFont="1" applyFill="1" applyProtection="1">
      <alignment/>
      <protection locked="0"/>
    </xf>
    <xf numFmtId="0" fontId="6" fillId="34" borderId="0" xfId="33" applyFill="1" applyProtection="1">
      <alignment/>
      <protection/>
    </xf>
    <xf numFmtId="0" fontId="8" fillId="34" borderId="0" xfId="33" applyFont="1" applyFill="1" applyProtection="1">
      <alignment/>
      <protection/>
    </xf>
    <xf numFmtId="0" fontId="8" fillId="34" borderId="13" xfId="33" applyFont="1" applyFill="1" applyBorder="1" applyProtection="1">
      <alignment/>
      <protection/>
    </xf>
    <xf numFmtId="0" fontId="8" fillId="34" borderId="14" xfId="33" applyFont="1" applyFill="1" applyBorder="1" applyProtection="1">
      <alignment/>
      <protection/>
    </xf>
    <xf numFmtId="49" fontId="8" fillId="34" borderId="14" xfId="33" applyNumberFormat="1" applyFont="1" applyFill="1" applyBorder="1" applyProtection="1">
      <alignment/>
      <protection/>
    </xf>
    <xf numFmtId="0" fontId="6" fillId="34" borderId="14" xfId="33" applyFont="1" applyFill="1" applyBorder="1" applyProtection="1">
      <alignment/>
      <protection/>
    </xf>
    <xf numFmtId="0" fontId="6" fillId="34" borderId="15" xfId="33" applyFont="1" applyFill="1" applyBorder="1" applyProtection="1">
      <alignment/>
      <protection/>
    </xf>
    <xf numFmtId="0" fontId="6" fillId="34" borderId="16" xfId="33" applyFill="1" applyBorder="1" applyProtection="1">
      <alignment/>
      <protection/>
    </xf>
    <xf numFmtId="0" fontId="6" fillId="34" borderId="0" xfId="33" applyFill="1" applyBorder="1" applyProtection="1">
      <alignment/>
      <protection/>
    </xf>
    <xf numFmtId="0" fontId="6" fillId="34" borderId="0" xfId="33" applyFont="1" applyFill="1" applyBorder="1" applyAlignment="1" applyProtection="1">
      <alignment horizontal="right"/>
      <protection/>
    </xf>
    <xf numFmtId="0" fontId="6" fillId="34" borderId="17" xfId="33" applyFill="1" applyBorder="1" applyProtection="1">
      <alignment/>
      <protection/>
    </xf>
    <xf numFmtId="0" fontId="8" fillId="34" borderId="14" xfId="33" applyFont="1" applyFill="1" applyBorder="1" applyProtection="1">
      <alignment/>
      <protection/>
    </xf>
    <xf numFmtId="0" fontId="6" fillId="34" borderId="14" xfId="33" applyFont="1" applyFill="1" applyBorder="1" applyAlignment="1" applyProtection="1">
      <alignment horizontal="left"/>
      <protection/>
    </xf>
    <xf numFmtId="0" fontId="6" fillId="34" borderId="18" xfId="33" applyFill="1" applyBorder="1" applyProtection="1">
      <alignment/>
      <protection/>
    </xf>
    <xf numFmtId="0" fontId="6" fillId="34" borderId="19" xfId="33" applyFill="1" applyBorder="1" applyProtection="1">
      <alignment/>
      <protection/>
    </xf>
    <xf numFmtId="0" fontId="6" fillId="34" borderId="19" xfId="33" applyFill="1" applyBorder="1" applyAlignment="1" applyProtection="1">
      <alignment horizontal="right"/>
      <protection/>
    </xf>
    <xf numFmtId="0" fontId="6" fillId="34" borderId="20" xfId="33" applyFill="1" applyBorder="1" applyProtection="1">
      <alignment/>
      <protection/>
    </xf>
    <xf numFmtId="0" fontId="8" fillId="34" borderId="21" xfId="33" applyFont="1" applyFill="1" applyBorder="1" applyAlignment="1" applyProtection="1">
      <alignment horizontal="center"/>
      <protection/>
    </xf>
    <xf numFmtId="0" fontId="8" fillId="34" borderId="15" xfId="33" applyFont="1" applyFill="1" applyBorder="1" applyAlignment="1" applyProtection="1">
      <alignment horizontal="center"/>
      <protection/>
    </xf>
    <xf numFmtId="0" fontId="8" fillId="34" borderId="11" xfId="33" applyFont="1" applyFill="1" applyBorder="1" applyAlignment="1" applyProtection="1">
      <alignment horizontal="center"/>
      <protection/>
    </xf>
    <xf numFmtId="9" fontId="8" fillId="34" borderId="20" xfId="33" applyNumberFormat="1" applyFont="1" applyFill="1" applyBorder="1" applyAlignment="1" applyProtection="1">
      <alignment horizontal="center"/>
      <protection/>
    </xf>
    <xf numFmtId="10" fontId="8" fillId="34" borderId="11" xfId="33" applyNumberFormat="1" applyFont="1" applyFill="1" applyBorder="1" applyAlignment="1" applyProtection="1">
      <alignment horizontal="center"/>
      <protection/>
    </xf>
    <xf numFmtId="9" fontId="8" fillId="34" borderId="11" xfId="33" applyNumberFormat="1" applyFont="1" applyFill="1" applyBorder="1" applyAlignment="1" applyProtection="1">
      <alignment horizontal="center"/>
      <protection/>
    </xf>
    <xf numFmtId="0" fontId="8" fillId="34" borderId="20" xfId="33" applyFont="1" applyFill="1" applyBorder="1" applyAlignment="1" applyProtection="1">
      <alignment horizontal="center"/>
      <protection/>
    </xf>
    <xf numFmtId="4" fontId="8" fillId="34" borderId="10" xfId="33" applyNumberFormat="1" applyFont="1" applyFill="1" applyBorder="1" applyAlignment="1" applyProtection="1">
      <alignment horizontal="center"/>
      <protection/>
    </xf>
    <xf numFmtId="4" fontId="8" fillId="34" borderId="10" xfId="33" applyNumberFormat="1" applyFont="1" applyFill="1" applyBorder="1" applyAlignment="1" applyProtection="1" quotePrefix="1">
      <alignment horizontal="center"/>
      <protection/>
    </xf>
    <xf numFmtId="0" fontId="6" fillId="35" borderId="0" xfId="33" applyFill="1" applyProtection="1">
      <alignment/>
      <protection locked="0"/>
    </xf>
    <xf numFmtId="0" fontId="8" fillId="35" borderId="0" xfId="33" applyFont="1" applyFill="1" applyProtection="1">
      <alignment/>
      <protection locked="0"/>
    </xf>
    <xf numFmtId="0" fontId="6" fillId="36" borderId="0" xfId="33" applyFill="1" applyAlignment="1" applyProtection="1">
      <alignment horizontal="center"/>
      <protection locked="0"/>
    </xf>
    <xf numFmtId="0" fontId="8" fillId="35" borderId="0" xfId="33" applyFont="1" applyFill="1" applyBorder="1" applyProtection="1">
      <alignment/>
      <protection locked="0"/>
    </xf>
    <xf numFmtId="0" fontId="6" fillId="35" borderId="0" xfId="33" applyFont="1" applyFill="1" applyBorder="1" applyProtection="1">
      <alignment/>
      <protection locked="0"/>
    </xf>
    <xf numFmtId="0" fontId="6" fillId="35" borderId="15" xfId="33" applyFont="1" applyFill="1" applyBorder="1" applyProtection="1">
      <alignment/>
      <protection locked="0"/>
    </xf>
    <xf numFmtId="0" fontId="6" fillId="35" borderId="0" xfId="33" applyFill="1" applyBorder="1" applyProtection="1">
      <alignment/>
      <protection locked="0"/>
    </xf>
    <xf numFmtId="0" fontId="6" fillId="35" borderId="17" xfId="33" applyFill="1" applyBorder="1" applyProtection="1">
      <alignment/>
      <protection locked="0"/>
    </xf>
    <xf numFmtId="0" fontId="6" fillId="35" borderId="17" xfId="33" applyFont="1" applyFill="1" applyBorder="1" applyProtection="1">
      <alignment/>
      <protection locked="0"/>
    </xf>
    <xf numFmtId="0" fontId="6" fillId="35" borderId="20" xfId="33" applyFill="1" applyBorder="1" applyProtection="1">
      <alignment/>
      <protection locked="0"/>
    </xf>
    <xf numFmtId="0" fontId="8" fillId="35" borderId="0" xfId="33" applyFont="1" applyFill="1" applyProtection="1">
      <alignment/>
      <protection locked="0"/>
    </xf>
    <xf numFmtId="0" fontId="8" fillId="34" borderId="0" xfId="33" applyFont="1" applyFill="1" applyBorder="1" applyAlignment="1" applyProtection="1">
      <alignment horizontal="center"/>
      <protection locked="0"/>
    </xf>
    <xf numFmtId="0" fontId="6" fillId="34" borderId="0" xfId="33" applyFont="1" applyFill="1" applyAlignment="1" applyProtection="1">
      <alignment horizontal="right"/>
      <protection locked="0"/>
    </xf>
    <xf numFmtId="14" fontId="6" fillId="34" borderId="0" xfId="33" applyNumberFormat="1" applyFont="1" applyFill="1" applyAlignment="1" applyProtection="1">
      <alignment horizontal="left"/>
      <protection locked="0"/>
    </xf>
    <xf numFmtId="0" fontId="8" fillId="34" borderId="0" xfId="33" applyFont="1" applyFill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 wrapText="1"/>
      <protection locked="0"/>
    </xf>
    <xf numFmtId="2" fontId="0" fillId="0" borderId="10" xfId="0" applyNumberFormat="1" applyFill="1" applyBorder="1" applyAlignment="1" applyProtection="1">
      <alignment wrapText="1"/>
      <protection locked="0"/>
    </xf>
    <xf numFmtId="2" fontId="0" fillId="0" borderId="10" xfId="0" applyNumberFormat="1" applyFill="1" applyBorder="1" applyAlignment="1" applyProtection="1">
      <alignment/>
      <protection locked="0"/>
    </xf>
    <xf numFmtId="0" fontId="0" fillId="37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2" fontId="0" fillId="33" borderId="0" xfId="0" applyNumberFormat="1" applyFill="1" applyAlignment="1" applyProtection="1">
      <alignment horizontal="center"/>
      <protection/>
    </xf>
    <xf numFmtId="49" fontId="0" fillId="0" borderId="11" xfId="0" applyNumberFormat="1" applyFill="1" applyBorder="1" applyAlignment="1" applyProtection="1">
      <alignment/>
      <protection locked="0"/>
    </xf>
    <xf numFmtId="2" fontId="0" fillId="0" borderId="11" xfId="0" applyNumberForma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4" fillId="37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textRotation="90" wrapText="1"/>
      <protection locked="0"/>
    </xf>
    <xf numFmtId="1" fontId="1" fillId="0" borderId="11" xfId="0" applyNumberFormat="1" applyFont="1" applyBorder="1" applyAlignment="1" applyProtection="1">
      <alignment horizontal="center"/>
      <protection locked="0"/>
    </xf>
    <xf numFmtId="1" fontId="1" fillId="0" borderId="10" xfId="0" applyNumberFormat="1" applyFont="1" applyFill="1" applyBorder="1" applyAlignment="1" applyProtection="1">
      <alignment horizontal="center"/>
      <protection locked="0"/>
    </xf>
    <xf numFmtId="1" fontId="1" fillId="0" borderId="10" xfId="0" applyNumberFormat="1" applyFont="1" applyBorder="1" applyAlignment="1" applyProtection="1">
      <alignment horizontal="center"/>
      <protection locked="0"/>
    </xf>
    <xf numFmtId="1" fontId="1" fillId="0" borderId="10" xfId="0" applyNumberFormat="1" applyFont="1" applyBorder="1" applyAlignment="1" applyProtection="1">
      <alignment horizontal="center" wrapText="1"/>
      <protection locked="0"/>
    </xf>
    <xf numFmtId="1" fontId="1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 locked="0"/>
    </xf>
    <xf numFmtId="3" fontId="12" fillId="0" borderId="22" xfId="0" applyNumberFormat="1" applyFont="1" applyBorder="1" applyAlignment="1" applyProtection="1">
      <alignment horizontal="center"/>
      <protection/>
    </xf>
    <xf numFmtId="3" fontId="12" fillId="0" borderId="23" xfId="0" applyNumberFormat="1" applyFont="1" applyBorder="1" applyAlignment="1" applyProtection="1">
      <alignment horizontal="center"/>
      <protection/>
    </xf>
    <xf numFmtId="3" fontId="12" fillId="0" borderId="12" xfId="0" applyNumberFormat="1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wrapText="1" shrinkToFit="1"/>
      <protection locked="0"/>
    </xf>
    <xf numFmtId="0" fontId="0" fillId="0" borderId="22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8" fillId="34" borderId="0" xfId="33" applyFont="1" applyFill="1" applyAlignment="1" applyProtection="1">
      <alignment horizontal="center"/>
      <protection locked="0"/>
    </xf>
    <xf numFmtId="3" fontId="12" fillId="0" borderId="20" xfId="0" applyNumberFormat="1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9" fontId="36" fillId="0" borderId="10" xfId="0" applyNumberFormat="1" applyFont="1" applyBorder="1" applyAlignment="1" applyProtection="1">
      <alignment horizontal="center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Βεβαίωση Αποδοχών Κενή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1</xdr:row>
      <xdr:rowOff>47625</xdr:rowOff>
    </xdr:from>
    <xdr:to>
      <xdr:col>3</xdr:col>
      <xdr:colOff>638175</xdr:colOff>
      <xdr:row>3</xdr:row>
      <xdr:rowOff>142875</xdr:rowOff>
    </xdr:to>
    <xdr:pic>
      <xdr:nvPicPr>
        <xdr:cNvPr id="1" name="Picture 1" descr="eth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219075"/>
          <a:ext cx="438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4">
    <tabColor indexed="33"/>
  </sheetPr>
  <dimension ref="A1:Q30"/>
  <sheetViews>
    <sheetView tabSelected="1" zoomScalePageLayoutView="0" workbookViewId="0" topLeftCell="A1">
      <pane xSplit="3" ySplit="1" topLeftCell="D2" activePane="bottomRight" state="frozen"/>
      <selection pane="topLeft" activeCell="C36" sqref="C36"/>
      <selection pane="topRight" activeCell="C36" sqref="C36"/>
      <selection pane="bottomLeft" activeCell="C36" sqref="C36"/>
      <selection pane="bottomRight" activeCell="G7" sqref="G7"/>
    </sheetView>
  </sheetViews>
  <sheetFormatPr defaultColWidth="9.140625" defaultRowHeight="12.75"/>
  <cols>
    <col min="1" max="1" width="3.140625" style="15" customWidth="1"/>
    <col min="2" max="2" width="13.28125" style="15" customWidth="1"/>
    <col min="3" max="3" width="11.140625" style="15" customWidth="1"/>
    <col min="4" max="4" width="10.7109375" style="15" customWidth="1"/>
    <col min="5" max="6" width="10.28125" style="15" customWidth="1"/>
    <col min="7" max="7" width="15.28125" style="15" customWidth="1"/>
    <col min="8" max="8" width="7.421875" style="15" bestFit="1" customWidth="1"/>
    <col min="9" max="11" width="7.421875" style="15" customWidth="1"/>
    <col min="12" max="12" width="23.57421875" style="15" bestFit="1" customWidth="1"/>
    <col min="13" max="13" width="15.140625" style="15" customWidth="1"/>
    <col min="14" max="14" width="11.00390625" style="15" bestFit="1" customWidth="1"/>
    <col min="15" max="15" width="16.140625" style="15" bestFit="1" customWidth="1"/>
    <col min="16" max="16" width="11.140625" style="15" customWidth="1"/>
    <col min="17" max="16384" width="9.140625" style="15" customWidth="1"/>
  </cols>
  <sheetData>
    <row r="1" spans="1:17" ht="74.25" customHeight="1">
      <c r="A1" s="110" t="s">
        <v>61</v>
      </c>
      <c r="B1" s="113" t="s">
        <v>32</v>
      </c>
      <c r="C1" s="113" t="s">
        <v>33</v>
      </c>
      <c r="D1" s="113" t="s">
        <v>68</v>
      </c>
      <c r="E1" s="113" t="s">
        <v>69</v>
      </c>
      <c r="F1" s="113" t="s">
        <v>70</v>
      </c>
      <c r="G1" s="113" t="s">
        <v>71</v>
      </c>
      <c r="H1" s="113" t="s">
        <v>96</v>
      </c>
      <c r="I1" s="113" t="s">
        <v>128</v>
      </c>
      <c r="J1" s="113" t="s">
        <v>129</v>
      </c>
      <c r="K1" s="113" t="s">
        <v>130</v>
      </c>
      <c r="L1" s="113" t="s">
        <v>59</v>
      </c>
      <c r="M1" s="113" t="s">
        <v>60</v>
      </c>
      <c r="N1" s="113" t="s">
        <v>36</v>
      </c>
      <c r="O1" s="113" t="s">
        <v>75</v>
      </c>
      <c r="P1" s="111" t="s">
        <v>72</v>
      </c>
      <c r="Q1" s="112">
        <f>COUNTA(B2:B50)</f>
        <v>7</v>
      </c>
    </row>
    <row r="2" spans="1:15" ht="25.5" customHeight="1">
      <c r="A2" s="17">
        <v>1</v>
      </c>
      <c r="B2" s="17" t="s">
        <v>100</v>
      </c>
      <c r="C2" s="17" t="s">
        <v>101</v>
      </c>
      <c r="D2" s="17"/>
      <c r="E2" s="17" t="s">
        <v>124</v>
      </c>
      <c r="F2" s="107" t="s">
        <v>85</v>
      </c>
      <c r="G2" s="17" t="s">
        <v>14</v>
      </c>
      <c r="H2" s="108">
        <v>100</v>
      </c>
      <c r="I2" s="114">
        <v>0</v>
      </c>
      <c r="J2" s="114">
        <v>2</v>
      </c>
      <c r="K2" s="114">
        <v>2</v>
      </c>
      <c r="L2" s="17"/>
      <c r="M2" s="17" t="s">
        <v>62</v>
      </c>
      <c r="N2" s="109">
        <v>2651030343</v>
      </c>
      <c r="O2" s="17" t="s">
        <v>94</v>
      </c>
    </row>
    <row r="3" spans="1:17" ht="24.75" customHeight="1">
      <c r="A3" s="18">
        <v>2</v>
      </c>
      <c r="B3" s="18" t="s">
        <v>106</v>
      </c>
      <c r="C3" s="18" t="s">
        <v>107</v>
      </c>
      <c r="D3" s="18"/>
      <c r="E3" s="21" t="s">
        <v>122</v>
      </c>
      <c r="F3" s="19" t="s">
        <v>126</v>
      </c>
      <c r="G3" s="18" t="s">
        <v>15</v>
      </c>
      <c r="H3" s="100">
        <v>200</v>
      </c>
      <c r="I3" s="115">
        <v>1</v>
      </c>
      <c r="J3" s="115">
        <v>6</v>
      </c>
      <c r="K3" s="115">
        <v>3</v>
      </c>
      <c r="L3" s="18"/>
      <c r="M3" s="18"/>
      <c r="N3" s="42"/>
      <c r="O3" s="18"/>
      <c r="Q3" s="105"/>
    </row>
    <row r="4" spans="1:15" ht="24.75" customHeight="1">
      <c r="A4" s="18">
        <v>3</v>
      </c>
      <c r="B4" s="20" t="s">
        <v>104</v>
      </c>
      <c r="C4" s="15" t="s">
        <v>105</v>
      </c>
      <c r="D4" s="20"/>
      <c r="E4" s="18" t="s">
        <v>124</v>
      </c>
      <c r="F4" s="19"/>
      <c r="G4" s="18" t="s">
        <v>16</v>
      </c>
      <c r="H4" s="97">
        <v>330</v>
      </c>
      <c r="I4" s="116">
        <v>0</v>
      </c>
      <c r="J4" s="116">
        <v>2</v>
      </c>
      <c r="K4" s="116">
        <v>2</v>
      </c>
      <c r="L4" s="18" t="s">
        <v>83</v>
      </c>
      <c r="M4" s="18" t="s">
        <v>62</v>
      </c>
      <c r="N4" s="43"/>
      <c r="O4" s="18"/>
    </row>
    <row r="5" spans="1:15" ht="24.75" customHeight="1">
      <c r="A5" s="18">
        <v>4</v>
      </c>
      <c r="B5" s="18" t="s">
        <v>108</v>
      </c>
      <c r="C5" s="18" t="s">
        <v>109</v>
      </c>
      <c r="D5" s="18" t="s">
        <v>105</v>
      </c>
      <c r="E5" s="18" t="s">
        <v>124</v>
      </c>
      <c r="F5" s="19"/>
      <c r="G5" s="18" t="s">
        <v>110</v>
      </c>
      <c r="H5" s="97">
        <v>380</v>
      </c>
      <c r="I5" s="116">
        <v>0</v>
      </c>
      <c r="J5" s="116">
        <v>2</v>
      </c>
      <c r="K5" s="116">
        <v>2</v>
      </c>
      <c r="L5" s="18" t="s">
        <v>83</v>
      </c>
      <c r="M5" s="18" t="s">
        <v>62</v>
      </c>
      <c r="N5" s="42">
        <v>26510</v>
      </c>
      <c r="O5" s="18"/>
    </row>
    <row r="6" spans="1:15" ht="24.75" customHeight="1">
      <c r="A6" s="18">
        <v>5</v>
      </c>
      <c r="B6" s="18" t="s">
        <v>111</v>
      </c>
      <c r="C6" s="18" t="s">
        <v>112</v>
      </c>
      <c r="D6" s="18"/>
      <c r="E6" s="18" t="s">
        <v>123</v>
      </c>
      <c r="F6" s="19"/>
      <c r="G6" s="23" t="s">
        <v>86</v>
      </c>
      <c r="H6" s="97">
        <v>100</v>
      </c>
      <c r="I6" s="116">
        <v>1</v>
      </c>
      <c r="J6" s="116">
        <v>6</v>
      </c>
      <c r="K6" s="116">
        <v>3</v>
      </c>
      <c r="L6" s="18"/>
      <c r="M6" s="18" t="s">
        <v>84</v>
      </c>
      <c r="N6" s="42">
        <v>2651039531</v>
      </c>
      <c r="O6" s="18" t="s">
        <v>95</v>
      </c>
    </row>
    <row r="7" spans="1:15" ht="24.75" customHeight="1">
      <c r="A7" s="18">
        <v>6</v>
      </c>
      <c r="B7" s="18" t="s">
        <v>113</v>
      </c>
      <c r="C7" s="18" t="s">
        <v>114</v>
      </c>
      <c r="D7" s="18"/>
      <c r="E7" s="18" t="s">
        <v>115</v>
      </c>
      <c r="F7" s="19"/>
      <c r="G7" s="23" t="s">
        <v>86</v>
      </c>
      <c r="H7" s="98">
        <v>250</v>
      </c>
      <c r="I7" s="117">
        <v>1</v>
      </c>
      <c r="J7" s="117">
        <v>6</v>
      </c>
      <c r="K7" s="117">
        <v>3</v>
      </c>
      <c r="L7" s="18"/>
      <c r="M7" s="18" t="s">
        <v>84</v>
      </c>
      <c r="N7" s="42">
        <v>2651030248</v>
      </c>
      <c r="O7" s="18"/>
    </row>
    <row r="8" spans="1:15" s="24" customFormat="1" ht="24.75" customHeight="1">
      <c r="A8" s="21">
        <v>7</v>
      </c>
      <c r="B8" s="21" t="s">
        <v>116</v>
      </c>
      <c r="C8" s="21" t="s">
        <v>117</v>
      </c>
      <c r="D8" s="21"/>
      <c r="E8" s="18" t="s">
        <v>123</v>
      </c>
      <c r="F8" s="22"/>
      <c r="G8" s="23" t="s">
        <v>86</v>
      </c>
      <c r="H8" s="99">
        <v>250</v>
      </c>
      <c r="I8" s="118">
        <v>1</v>
      </c>
      <c r="J8" s="118">
        <v>6</v>
      </c>
      <c r="K8" s="118">
        <v>3</v>
      </c>
      <c r="L8" s="21"/>
      <c r="M8" s="21"/>
      <c r="N8" s="44"/>
      <c r="O8" s="21"/>
    </row>
    <row r="9" spans="1:15" ht="19.5" customHeight="1">
      <c r="A9" s="18"/>
      <c r="B9" s="21"/>
      <c r="C9" s="18"/>
      <c r="D9" s="18"/>
      <c r="E9" s="18"/>
      <c r="F9" s="18"/>
      <c r="G9" s="21"/>
      <c r="H9" s="100"/>
      <c r="I9" s="115"/>
      <c r="J9" s="115"/>
      <c r="K9" s="115"/>
      <c r="L9" s="18"/>
      <c r="M9" s="18"/>
      <c r="N9" s="42"/>
      <c r="O9" s="18"/>
    </row>
    <row r="10" spans="1:15" ht="19.5" customHeight="1">
      <c r="A10" s="18"/>
      <c r="B10" s="21"/>
      <c r="C10" s="18"/>
      <c r="D10" s="18"/>
      <c r="E10" s="18"/>
      <c r="F10" s="18"/>
      <c r="G10" s="21"/>
      <c r="H10" s="100"/>
      <c r="I10" s="115"/>
      <c r="J10" s="115"/>
      <c r="K10" s="115"/>
      <c r="L10" s="18"/>
      <c r="M10" s="18"/>
      <c r="N10" s="42"/>
      <c r="O10" s="18"/>
    </row>
    <row r="11" spans="1:15" ht="18" customHeight="1">
      <c r="A11" s="18"/>
      <c r="B11" s="18"/>
      <c r="C11" s="18"/>
      <c r="D11" s="18"/>
      <c r="E11" s="18"/>
      <c r="F11" s="18"/>
      <c r="G11" s="18"/>
      <c r="H11" s="97"/>
      <c r="I11" s="116"/>
      <c r="J11" s="116"/>
      <c r="K11" s="116"/>
      <c r="L11" s="18"/>
      <c r="M11" s="18"/>
      <c r="N11" s="42"/>
      <c r="O11" s="18"/>
    </row>
    <row r="12" spans="1:15" ht="20.25" customHeight="1">
      <c r="A12" s="18"/>
      <c r="B12" s="18"/>
      <c r="C12" s="18"/>
      <c r="D12" s="18"/>
      <c r="E12" s="18"/>
      <c r="F12" s="18"/>
      <c r="G12" s="18"/>
      <c r="H12" s="97"/>
      <c r="I12" s="116"/>
      <c r="J12" s="116"/>
      <c r="K12" s="116"/>
      <c r="L12" s="18"/>
      <c r="M12" s="18"/>
      <c r="N12" s="42"/>
      <c r="O12" s="18"/>
    </row>
    <row r="16" spans="10:14" ht="12.75">
      <c r="J16" s="119"/>
      <c r="M16" s="24" t="s">
        <v>90</v>
      </c>
      <c r="N16" s="24"/>
    </row>
    <row r="17" spans="13:14" ht="12.75">
      <c r="M17" s="24"/>
      <c r="N17" s="24"/>
    </row>
    <row r="18" spans="13:14" ht="12.75">
      <c r="M18" s="24" t="s">
        <v>91</v>
      </c>
      <c r="N18" s="106">
        <v>2.55</v>
      </c>
    </row>
    <row r="19" spans="13:14" ht="12.75">
      <c r="M19" s="24" t="s">
        <v>92</v>
      </c>
      <c r="N19" s="106">
        <v>2</v>
      </c>
    </row>
    <row r="20" spans="13:14" ht="12.75">
      <c r="M20" s="24"/>
      <c r="N20" s="106"/>
    </row>
    <row r="21" spans="7:14" ht="12.75">
      <c r="G21" s="15" t="s">
        <v>87</v>
      </c>
      <c r="L21" s="25" t="s">
        <v>102</v>
      </c>
      <c r="M21" s="24" t="s">
        <v>93</v>
      </c>
      <c r="N21" s="106">
        <v>20</v>
      </c>
    </row>
    <row r="22" spans="12:14" ht="12.75">
      <c r="L22" s="25"/>
      <c r="M22" s="24"/>
      <c r="N22" s="24"/>
    </row>
    <row r="23" spans="7:14" ht="12.75">
      <c r="G23" s="15" t="s">
        <v>89</v>
      </c>
      <c r="L23" s="25" t="s">
        <v>127</v>
      </c>
      <c r="M23" s="24"/>
      <c r="N23" s="24"/>
    </row>
    <row r="25" spans="7:12" ht="12.75">
      <c r="G25" s="102"/>
      <c r="H25" s="102"/>
      <c r="I25" s="102"/>
      <c r="J25" s="102"/>
      <c r="K25" s="102"/>
      <c r="L25" s="103"/>
    </row>
    <row r="26" spans="7:12" ht="12.75">
      <c r="G26" s="102"/>
      <c r="H26" s="102"/>
      <c r="I26" s="102"/>
      <c r="J26" s="102"/>
      <c r="K26" s="102"/>
      <c r="L26" s="104"/>
    </row>
    <row r="27" spans="12:15" ht="12.75">
      <c r="L27" s="102"/>
      <c r="M27" s="102"/>
      <c r="N27" s="102"/>
      <c r="O27" s="102"/>
    </row>
    <row r="28" spans="12:15" ht="12.75">
      <c r="L28" s="102"/>
      <c r="M28" s="102"/>
      <c r="N28" s="102"/>
      <c r="O28" s="102"/>
    </row>
    <row r="29" spans="12:15" ht="12.75">
      <c r="L29" s="102"/>
      <c r="M29" s="102"/>
      <c r="N29" s="102"/>
      <c r="O29" s="102"/>
    </row>
    <row r="30" spans="12:15" ht="12.75">
      <c r="L30" s="102"/>
      <c r="M30" s="102"/>
      <c r="N30" s="102"/>
      <c r="O30" s="102"/>
    </row>
  </sheetData>
  <sheetProtection password="CCE9" sheet="1" selectLockedCells="1"/>
  <printOptions/>
  <pageMargins left="0.75" right="0.75" top="1" bottom="1" header="0.5" footer="0.5"/>
  <pageSetup orientation="landscape" paperSize="9" scale="99" r:id="rId3"/>
  <colBreaks count="1" manualBreakCount="1">
    <brk id="15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>
    <pageSetUpPr fitToPage="1"/>
  </sheetPr>
  <dimension ref="A1:S33"/>
  <sheetViews>
    <sheetView zoomScalePageLayoutView="0" workbookViewId="0" topLeftCell="A1">
      <pane xSplit="3" topLeftCell="D1" activePane="topRight" state="frozen"/>
      <selection pane="topLeft" activeCell="C36" sqref="C36"/>
      <selection pane="topRight" activeCell="Q23" sqref="Q23"/>
    </sheetView>
  </sheetViews>
  <sheetFormatPr defaultColWidth="9.140625" defaultRowHeight="12.75"/>
  <cols>
    <col min="1" max="1" width="4.00390625" style="26" customWidth="1"/>
    <col min="2" max="2" width="18.00390625" style="26" customWidth="1"/>
    <col min="3" max="3" width="11.28125" style="26" customWidth="1"/>
    <col min="4" max="4" width="13.00390625" style="26" customWidth="1"/>
    <col min="5" max="5" width="11.7109375" style="26" customWidth="1"/>
    <col min="6" max="6" width="16.8515625" style="26" bestFit="1" customWidth="1"/>
    <col min="7" max="7" width="13.7109375" style="26" customWidth="1"/>
    <col min="8" max="8" width="9.8515625" style="26" customWidth="1"/>
    <col min="9" max="9" width="4.00390625" style="26" customWidth="1"/>
    <col min="10" max="10" width="7.57421875" style="26" customWidth="1"/>
    <col min="11" max="11" width="10.140625" style="26" customWidth="1"/>
    <col min="12" max="12" width="8.7109375" style="26" bestFit="1" customWidth="1"/>
    <col min="13" max="13" width="8.00390625" style="26" bestFit="1" customWidth="1"/>
    <col min="14" max="14" width="6.140625" style="26" customWidth="1"/>
    <col min="15" max="15" width="8.00390625" style="26" customWidth="1"/>
    <col min="16" max="16" width="9.8515625" style="26" bestFit="1" customWidth="1"/>
    <col min="17" max="17" width="10.140625" style="26" bestFit="1" customWidth="1"/>
    <col min="18" max="18" width="14.421875" style="26" customWidth="1"/>
    <col min="19" max="19" width="14.8515625" style="26" customWidth="1"/>
    <col min="20" max="20" width="14.140625" style="26" customWidth="1"/>
    <col min="21" max="16384" width="9.140625" style="26" customWidth="1"/>
  </cols>
  <sheetData>
    <row r="1" spans="1:19" ht="12.75">
      <c r="A1" s="26" t="s">
        <v>0</v>
      </c>
      <c r="F1" s="132" t="s">
        <v>13</v>
      </c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27" t="s">
        <v>66</v>
      </c>
      <c r="S1" s="27">
        <f ca="1">YEAR(TODAY())</f>
        <v>2009</v>
      </c>
    </row>
    <row r="2" spans="6:17" ht="12.75"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 ht="24.75" customHeight="1">
      <c r="A3" s="28"/>
      <c r="B3" s="29" t="s">
        <v>88</v>
      </c>
      <c r="C3" s="49" t="str">
        <f>Βοηθητικο!L21</f>
        <v>1ο ΓΕ. Λ. ΙΩΑΝΝΙΝΩΝ</v>
      </c>
      <c r="F3" s="133" t="s">
        <v>119</v>
      </c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5" spans="1:19" ht="15" customHeight="1">
      <c r="A5" s="127" t="s">
        <v>1</v>
      </c>
      <c r="B5" s="134" t="s">
        <v>2</v>
      </c>
      <c r="C5" s="135"/>
      <c r="D5" s="135"/>
      <c r="E5" s="135"/>
      <c r="F5" s="135"/>
      <c r="G5" s="135"/>
      <c r="H5" s="129" t="s">
        <v>5</v>
      </c>
      <c r="I5" s="140" t="s">
        <v>131</v>
      </c>
      <c r="J5" s="141"/>
      <c r="K5" s="136" t="s">
        <v>103</v>
      </c>
      <c r="L5" s="120" t="s">
        <v>6</v>
      </c>
      <c r="M5" s="121"/>
      <c r="N5" s="121"/>
      <c r="O5" s="121"/>
      <c r="P5" s="121"/>
      <c r="Q5" s="122"/>
      <c r="R5" s="129" t="s">
        <v>10</v>
      </c>
      <c r="S5" s="129" t="s">
        <v>11</v>
      </c>
    </row>
    <row r="6" spans="1:19" ht="51">
      <c r="A6" s="128"/>
      <c r="B6" s="32" t="s">
        <v>55</v>
      </c>
      <c r="C6" s="32" t="s">
        <v>54</v>
      </c>
      <c r="D6" s="33" t="s">
        <v>3</v>
      </c>
      <c r="E6" s="33" t="s">
        <v>4</v>
      </c>
      <c r="F6" s="33" t="s">
        <v>12</v>
      </c>
      <c r="G6" s="33" t="s">
        <v>30</v>
      </c>
      <c r="H6" s="130"/>
      <c r="I6" s="142"/>
      <c r="J6" s="143"/>
      <c r="K6" s="137"/>
      <c r="L6" s="33" t="s">
        <v>7</v>
      </c>
      <c r="M6" s="33" t="s">
        <v>8</v>
      </c>
      <c r="N6" s="120" t="s">
        <v>129</v>
      </c>
      <c r="O6" s="122"/>
      <c r="P6" s="33" t="s">
        <v>56</v>
      </c>
      <c r="Q6" s="33" t="s">
        <v>9</v>
      </c>
      <c r="R6" s="130"/>
      <c r="S6" s="131"/>
    </row>
    <row r="7" spans="1:19" ht="24.75" customHeight="1">
      <c r="A7" s="34">
        <v>1</v>
      </c>
      <c r="B7" s="35" t="str">
        <f>IF(ISTEXT(Βοηθητικο!B2),Βοηθητικο!B2,"")</f>
        <v>Πέτρου</v>
      </c>
      <c r="C7" s="35" t="str">
        <f>IF(ISTEXT(Βοηθητικο!B2),Βοηθητικο!C2,"")</f>
        <v>Νικόλαος</v>
      </c>
      <c r="D7" s="35">
        <f>IF(ISTEXT(Βοηθητικο!D2),Βοηθητικο!D2,"")</f>
      </c>
      <c r="E7" s="35" t="str">
        <f>IF(ISTEXT(Βοηθητικο!E2),Βοηθητικο!E2,"")</f>
        <v>1ο ΓΛ Ιωαννίνων</v>
      </c>
      <c r="F7" s="35" t="str">
        <f>IF(ISTEXT(Βοηθητικο!G2),Βοηθητικο!G2,"")</f>
        <v>Πρόεδρος</v>
      </c>
      <c r="G7" s="35" t="str">
        <f>IF(ISTEXT(Βοηθητικο!B2),Βοηθητικο!F2,"")</f>
        <v>012457821</v>
      </c>
      <c r="H7" s="47">
        <f>IF(ISNUMBER(Βοηθητικο!H2),Βοηθητικο!H2,"")</f>
        <v>100</v>
      </c>
      <c r="I7" s="144">
        <f>IF(ISNUMBER(H7),IF(Βοηθητικο!I2=1,Βοηθητικο!K2/100,""),"")</f>
      </c>
      <c r="J7" s="47">
        <f>IF(ISNUMBER(H7),IF(I7&lt;&gt;"",H7*I7,""),"")</f>
      </c>
      <c r="K7" s="36">
        <f>IF(ISNUMBER(H7),IF(J7&lt;&gt;"",H7+J7,H7),"")</f>
        <v>100</v>
      </c>
      <c r="L7" s="36">
        <f>IF(ISNUMBER(K7),ROUND((Βοηθητικο!$N$19/100)*K7,2),"")</f>
        <v>2</v>
      </c>
      <c r="M7" s="36">
        <f>IF(ISNUMBER(K7),ROUND((Βοηθητικο!$N$18/100)*K7,2),"")</f>
        <v>2.55</v>
      </c>
      <c r="N7" s="144">
        <f>IF(ISNUMBER(K7),Βοηθητικο!J2/100,"")</f>
        <v>0.02</v>
      </c>
      <c r="O7" s="36">
        <f>IF(ISNUMBER(K7),ROUND(N7*H7,2),"")</f>
        <v>2</v>
      </c>
      <c r="P7" s="36">
        <f>IF(ISNUMBER(K7),Φόρος!J7,"")</f>
        <v>18.449999999999992</v>
      </c>
      <c r="Q7" s="36">
        <f>IF(ISNUMBER(K7),SUM(L7+M7+O7+P7),"")</f>
        <v>24.999999999999993</v>
      </c>
      <c r="R7" s="36">
        <f>IF(ISNUMBER(K7),K7-Q7,"")</f>
        <v>75</v>
      </c>
      <c r="S7" s="37"/>
    </row>
    <row r="8" spans="1:19" ht="24.75" customHeight="1">
      <c r="A8" s="34">
        <v>2</v>
      </c>
      <c r="B8" s="35" t="str">
        <f>IF(ISTEXT(Βοηθητικο!B3),Βοηθητικο!B3,"")</f>
        <v>Τσούγλα </v>
      </c>
      <c r="C8" s="35" t="str">
        <f>IF(ISTEXT(Βοηθητικο!B3),Βοηθητικο!C3,"")</f>
        <v>Μαρία</v>
      </c>
      <c r="D8" s="35">
        <f>IF(ISTEXT(Βοηθητικο!D3),Βοηθητικο!D3,"")</f>
      </c>
      <c r="E8" s="35" t="str">
        <f>IF(ISTEXT(Βοηθητικο!E3),Βοηθητικο!E3,"")</f>
        <v>8ο ΓΕ.Λ. Ιωαννίνων</v>
      </c>
      <c r="F8" s="35" t="str">
        <f>IF(ISTEXT(Βοηθητικο!G3),Βοηθητικο!G3,"")</f>
        <v>Γραμματέας</v>
      </c>
      <c r="G8" s="35" t="str">
        <f>IF(ISTEXT(Βοηθητικο!B3),Βοηθητικο!F3,"")</f>
        <v>012454555</v>
      </c>
      <c r="H8" s="47">
        <f>IF(ISNUMBER(Βοηθητικο!H3),Βοηθητικο!H3,"")</f>
        <v>200</v>
      </c>
      <c r="I8" s="144">
        <f>IF(ISNUMBER(H8),IF(Βοηθητικο!I3=1,Βοηθητικο!K3/100,""),"")</f>
        <v>0.03</v>
      </c>
      <c r="J8" s="47">
        <f aca="true" t="shared" si="0" ref="J8:J16">IF(ISNUMBER(H8),IF(I8&lt;&gt;"",H8*I8,""),"")</f>
        <v>6</v>
      </c>
      <c r="K8" s="36">
        <f aca="true" t="shared" si="1" ref="K8:K16">IF(ISNUMBER(H8),IF(J8&lt;&gt;"",H8+J8,H8),"")</f>
        <v>206</v>
      </c>
      <c r="L8" s="36">
        <f>IF(ISNUMBER(K8),ROUND((Βοηθητικο!$N$19/100)*K8,2),"")</f>
        <v>4.12</v>
      </c>
      <c r="M8" s="36">
        <f>IF(ISNUMBER(K8),ROUND((Βοηθητικο!$N$18/100)*K8,2),"")</f>
        <v>5.25</v>
      </c>
      <c r="N8" s="144">
        <f>IF(ISNUMBER(K8),Βοηθητικο!J3/100,"")</f>
        <v>0.06</v>
      </c>
      <c r="O8" s="36">
        <f aca="true" t="shared" si="2" ref="O8:O16">IF(ISNUMBER(K8),ROUND(N8*H8,2),"")</f>
        <v>12</v>
      </c>
      <c r="P8" s="36">
        <f>IF(ISNUMBER(K8),Φόρος!J8,"")</f>
        <v>36.62999999999999</v>
      </c>
      <c r="Q8" s="36">
        <f aca="true" t="shared" si="3" ref="Q8:Q16">IF(ISNUMBER(K8),SUM(L8+M8+O8+P8),"")</f>
        <v>57.999999999999986</v>
      </c>
      <c r="R8" s="36">
        <f aca="true" t="shared" si="4" ref="R8:R16">IF(ISNUMBER(K8),K8-Q8,"")</f>
        <v>148</v>
      </c>
      <c r="S8" s="37"/>
    </row>
    <row r="9" spans="1:19" ht="24.75" customHeight="1">
      <c r="A9" s="34">
        <v>3</v>
      </c>
      <c r="B9" s="35" t="str">
        <f>IF(ISTEXT(Βοηθητικο!B4),Βοηθητικο!B4,"")</f>
        <v>Παπαφώτης</v>
      </c>
      <c r="C9" s="35" t="str">
        <f>IF(ISTEXT(Βοηθητικο!B4),Βοηθητικο!C4,"")</f>
        <v>Γεώργιος</v>
      </c>
      <c r="D9" s="35">
        <f>IF(ISTEXT(Βοηθητικο!D4),Βοηθητικο!D4,"")</f>
      </c>
      <c r="E9" s="35" t="str">
        <f>IF(ISTEXT(Βοηθητικο!E4),Βοηθητικο!E4,"")</f>
        <v>1ο ΓΛ Ιωαννίνων</v>
      </c>
      <c r="F9" s="35" t="str">
        <f>IF(ISTEXT(Βοηθητικο!G4),Βοηθητικο!G4,"")</f>
        <v>Μέλος</v>
      </c>
      <c r="G9" s="35">
        <f>IF(ISTEXT(Βοηθητικο!B4),Βοηθητικο!F4,"")</f>
        <v>0</v>
      </c>
      <c r="H9" s="47">
        <f>IF(ISNUMBER(Βοηθητικο!H4),Βοηθητικο!H4,"")</f>
        <v>330</v>
      </c>
      <c r="I9" s="144">
        <f>IF(ISNUMBER(H9),IF(Βοηθητικο!I4=1,Βοηθητικο!K4/100,""),"")</f>
      </c>
      <c r="J9" s="47">
        <f t="shared" si="0"/>
      </c>
      <c r="K9" s="36">
        <f t="shared" si="1"/>
        <v>330</v>
      </c>
      <c r="L9" s="36">
        <f>IF(ISNUMBER(K9),ROUND((Βοηθητικο!$N$19/100)*K9,2),"")</f>
        <v>6.6</v>
      </c>
      <c r="M9" s="36">
        <f>IF(ISNUMBER(K9),ROUND((Βοηθητικο!$N$18/100)*K9,2),"")</f>
        <v>8.42</v>
      </c>
      <c r="N9" s="144">
        <f>IF(ISNUMBER(K9),Βοηθητικο!J4/100,"")</f>
        <v>0.02</v>
      </c>
      <c r="O9" s="36">
        <f t="shared" si="2"/>
        <v>6.6</v>
      </c>
      <c r="P9" s="36">
        <f>IF(ISNUMBER(K9),Φόρος!J9,"")</f>
        <v>61.37999999999999</v>
      </c>
      <c r="Q9" s="36">
        <f t="shared" si="3"/>
        <v>82.99999999999999</v>
      </c>
      <c r="R9" s="36">
        <f t="shared" si="4"/>
        <v>247</v>
      </c>
      <c r="S9" s="37"/>
    </row>
    <row r="10" spans="1:19" ht="24.75" customHeight="1">
      <c r="A10" s="34">
        <v>4</v>
      </c>
      <c r="B10" s="35" t="str">
        <f>IF(ISTEXT(Βοηθητικο!B5),Βοηθητικο!B5,"")</f>
        <v>Μακρής</v>
      </c>
      <c r="C10" s="35" t="str">
        <f>IF(ISTEXT(Βοηθητικο!B5),Βοηθητικο!C5,"")</f>
        <v>Δημήτριος</v>
      </c>
      <c r="D10" s="35" t="str">
        <f>IF(ISTEXT(Βοηθητικο!D5),Βοηθητικο!D5,"")</f>
        <v>Γεώργιος</v>
      </c>
      <c r="E10" s="35" t="str">
        <f>IF(ISTEXT(Βοηθητικο!E5),Βοηθητικο!E5,"")</f>
        <v>1ο ΓΛ Ιωαννίνων</v>
      </c>
      <c r="F10" s="35" t="str">
        <f>IF(ISTEXT(Βοηθητικο!G5),Βοηθητικο!G5,"")</f>
        <v>Χειρ VBI &amp;μέλος</v>
      </c>
      <c r="G10" s="35">
        <f>IF(ISTEXT(Βοηθητικο!B5),Βοηθητικο!F5,"")</f>
        <v>0</v>
      </c>
      <c r="H10" s="47">
        <f>IF(ISNUMBER(Βοηθητικο!H5),Βοηθητικο!H5,"")</f>
        <v>380</v>
      </c>
      <c r="I10" s="144">
        <f>IF(ISNUMBER(H10),IF(Βοηθητικο!I5=1,Βοηθητικο!K5/100,""),"")</f>
      </c>
      <c r="J10" s="47">
        <f t="shared" si="0"/>
      </c>
      <c r="K10" s="36">
        <f t="shared" si="1"/>
        <v>380</v>
      </c>
      <c r="L10" s="36">
        <f>IF(ISNUMBER(K10),ROUND((Βοηθητικο!$N$19/100)*K10,2),"")</f>
        <v>7.6</v>
      </c>
      <c r="M10" s="36">
        <f>IF(ISNUMBER(K10),ROUND((Βοηθητικο!$N$18/100)*K10,2),"")</f>
        <v>9.69</v>
      </c>
      <c r="N10" s="144">
        <f>IF(ISNUMBER(K10),Βοηθητικο!J5/100,"")</f>
        <v>0.02</v>
      </c>
      <c r="O10" s="36">
        <f t="shared" si="2"/>
        <v>7.6</v>
      </c>
      <c r="P10" s="36">
        <f>IF(ISNUMBER(K10),Φόρος!J10,"")</f>
        <v>71.11000000000003</v>
      </c>
      <c r="Q10" s="36">
        <f t="shared" si="3"/>
        <v>96.00000000000003</v>
      </c>
      <c r="R10" s="36">
        <f t="shared" si="4"/>
        <v>284</v>
      </c>
      <c r="S10" s="37"/>
    </row>
    <row r="11" spans="1:19" ht="24.75" customHeight="1">
      <c r="A11" s="34">
        <v>5</v>
      </c>
      <c r="B11" s="35" t="str">
        <f>IF(ISTEXT(Βοηθητικο!B6),Βοηθητικο!B6,"")</f>
        <v>Γκόγκα</v>
      </c>
      <c r="C11" s="35" t="str">
        <f>IF(ISTEXT(Βοηθητικο!B6),Βοηθητικο!C6,"")</f>
        <v>Βασιλική</v>
      </c>
      <c r="D11" s="35">
        <f>IF(ISTEXT(Βοηθητικο!D6),Βοηθητικο!D6,"")</f>
      </c>
      <c r="E11" s="35" t="str">
        <f>IF(ISTEXT(Βοηθητικο!E6),Βοηθητικο!E6,"")</f>
        <v>8ο Γυμ Ιωαννίνων</v>
      </c>
      <c r="F11" s="35" t="str">
        <f>IF(ISTEXT(Βοηθητικο!G6),Βοηθητικο!G6,"")</f>
        <v>Β. Γραμματέα </v>
      </c>
      <c r="G11" s="35">
        <f>IF(ISTEXT(Βοηθητικο!B6),Βοηθητικο!F6,"")</f>
        <v>0</v>
      </c>
      <c r="H11" s="47">
        <f>IF(ISNUMBER(Βοηθητικο!H6),Βοηθητικο!H6,"")</f>
        <v>100</v>
      </c>
      <c r="I11" s="144">
        <f>IF(ISNUMBER(H11),IF(Βοηθητικο!I6=1,Βοηθητικο!K6/100,""),"")</f>
        <v>0.03</v>
      </c>
      <c r="J11" s="47">
        <f t="shared" si="0"/>
        <v>3</v>
      </c>
      <c r="K11" s="36">
        <f t="shared" si="1"/>
        <v>103</v>
      </c>
      <c r="L11" s="36">
        <f>IF(ISNUMBER(K11),ROUND((Βοηθητικο!$N$19/100)*K11,2),"")</f>
        <v>2.06</v>
      </c>
      <c r="M11" s="36">
        <f>IF(ISNUMBER(K11),ROUND((Βοηθητικο!$N$18/100)*K11,2),"")</f>
        <v>2.63</v>
      </c>
      <c r="N11" s="144">
        <f>IF(ISNUMBER(K11),Βοηθητικο!J6/100,"")</f>
        <v>0.06</v>
      </c>
      <c r="O11" s="36">
        <f t="shared" si="2"/>
        <v>6</v>
      </c>
      <c r="P11" s="36">
        <f>IF(ISNUMBER(K11),Φόρος!J11,"")</f>
        <v>18.309999999999995</v>
      </c>
      <c r="Q11" s="36">
        <f t="shared" si="3"/>
        <v>28.999999999999993</v>
      </c>
      <c r="R11" s="36">
        <f t="shared" si="4"/>
        <v>74</v>
      </c>
      <c r="S11" s="37"/>
    </row>
    <row r="12" spans="1:19" ht="24.75" customHeight="1">
      <c r="A12" s="34">
        <v>6</v>
      </c>
      <c r="B12" s="35" t="str">
        <f>IF(ISTEXT(Βοηθητικο!B7),Βοηθητικο!B7,"")</f>
        <v>Βαλάκος</v>
      </c>
      <c r="C12" s="35" t="str">
        <f>IF(ISTEXT(Βοηθητικο!B7),Βοηθητικο!C7,"")</f>
        <v>Αποστολος</v>
      </c>
      <c r="D12" s="35">
        <f>IF(ISTEXT(Βοηθητικο!D7),Βοηθητικο!D7,"")</f>
      </c>
      <c r="E12" s="35" t="str">
        <f>IF(ISTEXT(Βοηθητικο!E7),Βοηθητικο!E7,"")</f>
        <v>Γυμ Πραμάντων</v>
      </c>
      <c r="F12" s="35" t="str">
        <f>IF(ISTEXT(Βοηθητικο!G7),Βοηθητικο!G7,"")</f>
        <v>Β. Γραμματέα </v>
      </c>
      <c r="G12" s="35">
        <f>IF(ISTEXT(Βοηθητικο!B7),Βοηθητικο!F7,"")</f>
        <v>0</v>
      </c>
      <c r="H12" s="47">
        <f>IF(ISNUMBER(Βοηθητικο!H7),Βοηθητικο!H7,"")</f>
        <v>250</v>
      </c>
      <c r="I12" s="144">
        <f>IF(ISNUMBER(H12),IF(Βοηθητικο!I7=1,Βοηθητικο!K7/100,""),"")</f>
        <v>0.03</v>
      </c>
      <c r="J12" s="47">
        <f t="shared" si="0"/>
        <v>7.5</v>
      </c>
      <c r="K12" s="36">
        <f t="shared" si="1"/>
        <v>257.5</v>
      </c>
      <c r="L12" s="36">
        <f>IF(ISNUMBER(K12),ROUND((Βοηθητικο!$N$19/100)*K12,2),"")</f>
        <v>5.15</v>
      </c>
      <c r="M12" s="36">
        <f>IF(ISNUMBER(K12),ROUND((Βοηθητικο!$N$18/100)*K12,2),"")</f>
        <v>6.57</v>
      </c>
      <c r="N12" s="144">
        <f>IF(ISNUMBER(K12),Βοηθητικο!J7/100,"")</f>
        <v>0.06</v>
      </c>
      <c r="O12" s="36">
        <f t="shared" si="2"/>
        <v>15</v>
      </c>
      <c r="P12" s="36">
        <f>IF(ISNUMBER(K12),Φόρος!J12,"")</f>
        <v>45.78</v>
      </c>
      <c r="Q12" s="36">
        <f t="shared" si="3"/>
        <v>72.5</v>
      </c>
      <c r="R12" s="36">
        <f t="shared" si="4"/>
        <v>185</v>
      </c>
      <c r="S12" s="37"/>
    </row>
    <row r="13" spans="1:19" ht="24.75" customHeight="1">
      <c r="A13" s="34">
        <v>7</v>
      </c>
      <c r="B13" s="35" t="str">
        <f>IF(ISTEXT(Βοηθητικο!B8),Βοηθητικο!B8,"")</f>
        <v>Γκέκας</v>
      </c>
      <c r="C13" s="35" t="str">
        <f>IF(ISTEXT(Βοηθητικο!B8),Βοηθητικο!C8,"")</f>
        <v>Κίμωνας</v>
      </c>
      <c r="D13" s="35">
        <f>IF(ISTEXT(Βοηθητικο!D8),Βοηθητικο!D8,"")</f>
      </c>
      <c r="E13" s="35" t="str">
        <f>IF(ISTEXT(Βοηθητικο!E8),Βοηθητικο!E8,"")</f>
        <v>8ο Γυμ Ιωαννίνων</v>
      </c>
      <c r="F13" s="35" t="str">
        <f>IF(ISTEXT(Βοηθητικο!G8),Βοηθητικο!G8,"")</f>
        <v>Β. Γραμματέα </v>
      </c>
      <c r="G13" s="35">
        <f>IF(ISTEXT(Βοηθητικο!B8),Βοηθητικο!F8,"")</f>
        <v>0</v>
      </c>
      <c r="H13" s="47">
        <f>IF(ISNUMBER(Βοηθητικο!H8),Βοηθητικο!H8,"")</f>
        <v>250</v>
      </c>
      <c r="I13" s="144">
        <f>IF(ISNUMBER(H13),IF(Βοηθητικο!I8=1,Βοηθητικο!K8/100,""),"")</f>
        <v>0.03</v>
      </c>
      <c r="J13" s="47">
        <f t="shared" si="0"/>
        <v>7.5</v>
      </c>
      <c r="K13" s="36">
        <f t="shared" si="1"/>
        <v>257.5</v>
      </c>
      <c r="L13" s="36">
        <f>IF(ISNUMBER(K13),ROUND((Βοηθητικο!$N$19/100)*K13,2),"")</f>
        <v>5.15</v>
      </c>
      <c r="M13" s="36">
        <f>IF(ISNUMBER(K13),ROUND((Βοηθητικο!$N$18/100)*K13,2),"")</f>
        <v>6.57</v>
      </c>
      <c r="N13" s="144">
        <f>IF(ISNUMBER(K13),Βοηθητικο!J8/100,"")</f>
        <v>0.06</v>
      </c>
      <c r="O13" s="36">
        <f t="shared" si="2"/>
        <v>15</v>
      </c>
      <c r="P13" s="36">
        <f>IF(ISNUMBER(K13),Φόρος!J13,"")</f>
        <v>45.78</v>
      </c>
      <c r="Q13" s="36">
        <f t="shared" si="3"/>
        <v>72.5</v>
      </c>
      <c r="R13" s="36">
        <f t="shared" si="4"/>
        <v>185</v>
      </c>
      <c r="S13" s="37"/>
    </row>
    <row r="14" spans="1:19" ht="24.75" customHeight="1">
      <c r="A14" s="34"/>
      <c r="B14" s="35">
        <f>IF(ISTEXT(Βοηθητικο!B9),Βοηθητικο!B9,"")</f>
      </c>
      <c r="C14" s="35">
        <f>IF(ISTEXT(Βοηθητικο!B9),Βοηθητικο!C9,"")</f>
      </c>
      <c r="D14" s="35">
        <f>IF(ISTEXT(Βοηθητικο!D9),Βοηθητικο!D9,"")</f>
      </c>
      <c r="E14" s="35">
        <f>IF(ISTEXT(Βοηθητικο!E9),Βοηθητικο!E9,"")</f>
      </c>
      <c r="F14" s="35">
        <f>IF(ISTEXT(Βοηθητικο!G9),Βοηθητικο!G9,"")</f>
      </c>
      <c r="G14" s="35">
        <f>IF(ISTEXT(Βοηθητικο!B9),Βοηθητικο!F9,"")</f>
      </c>
      <c r="H14" s="47">
        <f>IF(ISNUMBER(Βοηθητικο!H9),Βοηθητικο!H9,"")</f>
      </c>
      <c r="I14" s="144">
        <f>IF(ISNUMBER(H14),IF(Βοηθητικο!I9=1,Βοηθητικο!K9/100,""),"")</f>
      </c>
      <c r="J14" s="47">
        <f t="shared" si="0"/>
      </c>
      <c r="K14" s="36">
        <f t="shared" si="1"/>
      </c>
      <c r="L14" s="36">
        <f>IF(ISNUMBER(K14),ROUND((Βοηθητικο!$N$19/100)*K14,2),"")</f>
      </c>
      <c r="M14" s="36">
        <f>IF(ISNUMBER(K14),ROUND((Βοηθητικο!$N$18/100)*K14,2),"")</f>
      </c>
      <c r="N14" s="144">
        <f>IF(ISNUMBER(K14),Βοηθητικο!J9/100,"")</f>
      </c>
      <c r="O14" s="36">
        <f t="shared" si="2"/>
      </c>
      <c r="P14" s="36">
        <f>IF(ISNUMBER(K14),Φόρος!J14,"")</f>
      </c>
      <c r="Q14" s="36">
        <f t="shared" si="3"/>
      </c>
      <c r="R14" s="36">
        <f t="shared" si="4"/>
      </c>
      <c r="S14" s="37"/>
    </row>
    <row r="15" spans="1:19" ht="24.75" customHeight="1">
      <c r="A15" s="38"/>
      <c r="B15" s="35">
        <f>IF(ISTEXT(Βοηθητικο!B10),Βοηθητικο!B10,"")</f>
      </c>
      <c r="C15" s="35">
        <f>IF(ISTEXT(Βοηθητικο!B10),Βοηθητικο!C10,"")</f>
      </c>
      <c r="D15" s="35">
        <f>IF(ISTEXT(Βοηθητικο!D10),Βοηθητικο!D10,"")</f>
      </c>
      <c r="E15" s="35">
        <f>IF(ISTEXT(Βοηθητικο!E10),Βοηθητικο!E10,"")</f>
      </c>
      <c r="F15" s="35">
        <f>IF(ISTEXT(Βοηθητικο!G10),Βοηθητικο!G10,"")</f>
      </c>
      <c r="G15" s="35">
        <f>IF(ISTEXT(Βοηθητικο!B10),Βοηθητικο!F10,"")</f>
      </c>
      <c r="H15" s="47">
        <f>IF(ISNUMBER(Βοηθητικο!H10),Βοηθητικο!H10,"")</f>
      </c>
      <c r="I15" s="144">
        <f>IF(ISNUMBER(H15),IF(Βοηθητικο!I10=1,Βοηθητικο!K10/100,""),"")</f>
      </c>
      <c r="J15" s="47">
        <f t="shared" si="0"/>
      </c>
      <c r="K15" s="36">
        <f t="shared" si="1"/>
      </c>
      <c r="L15" s="36">
        <f>IF(ISNUMBER(K15),ROUND((Βοηθητικο!$N$19/100)*K15,2),"")</f>
      </c>
      <c r="M15" s="36">
        <f>IF(ISNUMBER(K15),ROUND((Βοηθητικο!$N$18/100)*K15,2),"")</f>
      </c>
      <c r="N15" s="144">
        <f>IF(ISNUMBER(K15),Βοηθητικο!J10/100,"")</f>
      </c>
      <c r="O15" s="36">
        <f t="shared" si="2"/>
      </c>
      <c r="P15" s="36">
        <f>IF(ISNUMBER(K15),Φόρος!J15,"")</f>
      </c>
      <c r="Q15" s="36">
        <f t="shared" si="3"/>
      </c>
      <c r="R15" s="36">
        <f t="shared" si="4"/>
      </c>
      <c r="S15" s="37"/>
    </row>
    <row r="16" spans="1:19" ht="30" customHeight="1">
      <c r="A16" s="38"/>
      <c r="B16" s="35">
        <f>IF(ISTEXT(Βοηθητικο!B11),Βοηθητικο!B11,"")</f>
      </c>
      <c r="C16" s="35">
        <f>IF(ISTEXT(Βοηθητικο!B11),Βοηθητικο!C11,"")</f>
      </c>
      <c r="D16" s="35">
        <f>IF(ISTEXT(Βοηθητικο!D11),Βοηθητικο!D11,"")</f>
      </c>
      <c r="E16" s="35">
        <f>IF(ISTEXT(Βοηθητικο!E11),Βοηθητικο!E11,"")</f>
      </c>
      <c r="F16" s="39"/>
      <c r="G16" s="35">
        <f>IF(ISTEXT(Βοηθητικο!B11),Βοηθητικο!F11,"")</f>
      </c>
      <c r="H16" s="48"/>
      <c r="I16" s="144">
        <f>IF(ISNUMBER(H16),IF(Βοηθητικο!I11=1,Βοηθητικο!K11/100,""),"")</f>
      </c>
      <c r="J16" s="47">
        <f t="shared" si="0"/>
      </c>
      <c r="K16" s="36">
        <f t="shared" si="1"/>
      </c>
      <c r="L16" s="36">
        <f>IF(ISNUMBER(K16),ROUND((Βοηθητικο!$N$19/100)*K16,2),"")</f>
      </c>
      <c r="M16" s="36">
        <f>IF(ISNUMBER(K16),ROUND((Βοηθητικο!$N$18/100)*K16,2),"")</f>
      </c>
      <c r="N16" s="144">
        <f>IF(ISNUMBER(K16),Βοηθητικο!J11/100,"")</f>
      </c>
      <c r="O16" s="36">
        <f t="shared" si="2"/>
      </c>
      <c r="P16" s="36">
        <f>IF(ISNUMBER(K16),Φόρος!#REF!,"")</f>
      </c>
      <c r="Q16" s="36">
        <f t="shared" si="3"/>
      </c>
      <c r="R16" s="36">
        <f t="shared" si="4"/>
      </c>
      <c r="S16" s="37"/>
    </row>
    <row r="17" spans="1:19" s="16" customFormat="1" ht="24.75" customHeight="1">
      <c r="A17" s="124" t="s">
        <v>9</v>
      </c>
      <c r="B17" s="125"/>
      <c r="C17" s="125"/>
      <c r="D17" s="125"/>
      <c r="E17" s="125"/>
      <c r="F17" s="125"/>
      <c r="G17" s="125"/>
      <c r="H17" s="126"/>
      <c r="I17" s="139"/>
      <c r="J17" s="139"/>
      <c r="K17" s="40">
        <f aca="true" t="shared" si="5" ref="K17:R17">SUM(K7:K16)</f>
        <v>1634</v>
      </c>
      <c r="L17" s="40">
        <f t="shared" si="5"/>
        <v>32.68</v>
      </c>
      <c r="M17" s="40">
        <f t="shared" si="5"/>
        <v>41.68</v>
      </c>
      <c r="N17" s="40"/>
      <c r="O17" s="40">
        <f t="shared" si="5"/>
        <v>64.2</v>
      </c>
      <c r="P17" s="40">
        <f t="shared" si="5"/>
        <v>297.44</v>
      </c>
      <c r="Q17" s="40">
        <f t="shared" si="5"/>
        <v>436</v>
      </c>
      <c r="R17" s="40">
        <f t="shared" si="5"/>
        <v>1198</v>
      </c>
      <c r="S17" s="41"/>
    </row>
    <row r="18" spans="1:18" s="16" customFormat="1" ht="18.7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s="16" customFormat="1" ht="18.75" customHeight="1">
      <c r="A19" s="30"/>
      <c r="B19" s="123" t="s">
        <v>67</v>
      </c>
      <c r="C19" s="123"/>
      <c r="D19" s="123"/>
      <c r="E19" s="123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s="16" customFormat="1" ht="15.75" customHeight="1">
      <c r="A20" s="30"/>
      <c r="B20" s="26" t="s">
        <v>17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s="16" customFormat="1" ht="14.25" customHeight="1">
      <c r="A21" s="30"/>
      <c r="B21" s="26" t="s">
        <v>18</v>
      </c>
      <c r="C21" s="30"/>
      <c r="D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2:19" ht="15" customHeight="1">
      <c r="B22" s="26" t="s">
        <v>19</v>
      </c>
      <c r="M22" s="101" t="s">
        <v>99</v>
      </c>
      <c r="N22" s="101"/>
      <c r="O22" s="101"/>
      <c r="P22" s="101"/>
      <c r="Q22" s="101"/>
      <c r="R22" s="101"/>
      <c r="S22" s="101"/>
    </row>
    <row r="23" ht="14.25" customHeight="1">
      <c r="M23" s="26" t="s">
        <v>22</v>
      </c>
    </row>
    <row r="24" ht="12.75">
      <c r="M24" s="26" t="s">
        <v>23</v>
      </c>
    </row>
    <row r="25" spans="5:13" ht="12.75">
      <c r="E25" s="30"/>
      <c r="M25" s="26" t="s">
        <v>24</v>
      </c>
    </row>
    <row r="26" ht="12.75">
      <c r="M26" s="26" t="s">
        <v>25</v>
      </c>
    </row>
    <row r="27" spans="4:17" ht="12.75">
      <c r="D27" s="26" t="s">
        <v>118</v>
      </c>
      <c r="E27" s="31">
        <v>39110</v>
      </c>
      <c r="P27" s="26" t="s">
        <v>118</v>
      </c>
      <c r="Q27" s="31">
        <v>39110</v>
      </c>
    </row>
    <row r="29" spans="4:15" ht="12.75">
      <c r="D29" s="28" t="s">
        <v>20</v>
      </c>
      <c r="E29" s="26" t="s">
        <v>21</v>
      </c>
      <c r="O29" s="26" t="s">
        <v>74</v>
      </c>
    </row>
    <row r="33" spans="4:16" ht="12.75">
      <c r="D33" s="50" t="str">
        <f>Βοηθητικο!L23</f>
        <v>ΜΑΚΡΗΣ ΔΗΜΗΤΡΙΟΣ</v>
      </c>
      <c r="P33" s="50" t="str">
        <f>Βοηθητικο!L23</f>
        <v>ΜΑΚΡΗΣ ΔΗΜΗΤΡΙΟΣ</v>
      </c>
    </row>
  </sheetData>
  <sheetProtection password="CCE9" sheet="1" selectLockedCells="1"/>
  <mergeCells count="13">
    <mergeCell ref="F1:Q2"/>
    <mergeCell ref="F3:Q3"/>
    <mergeCell ref="B5:G5"/>
    <mergeCell ref="H5:H6"/>
    <mergeCell ref="K5:K6"/>
    <mergeCell ref="I5:J6"/>
    <mergeCell ref="N6:O6"/>
    <mergeCell ref="L5:Q5"/>
    <mergeCell ref="B19:E19"/>
    <mergeCell ref="A17:H17"/>
    <mergeCell ref="A5:A6"/>
    <mergeCell ref="R5:R6"/>
    <mergeCell ref="S5:S6"/>
  </mergeCells>
  <printOptions/>
  <pageMargins left="0.11811023622047245" right="0.11811023622047245" top="0.4724409448818898" bottom="0.7874015748031497" header="0.2755905511811024" footer="0.5118110236220472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2"/>
  <dimension ref="A6:J27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3.57421875" style="0" customWidth="1"/>
    <col min="2" max="2" width="22.00390625" style="0" customWidth="1"/>
    <col min="3" max="4" width="11.57421875" style="0" customWidth="1"/>
    <col min="5" max="5" width="14.28125" style="0" customWidth="1"/>
    <col min="6" max="6" width="11.00390625" style="0" customWidth="1"/>
    <col min="7" max="7" width="11.140625" style="0" customWidth="1"/>
  </cols>
  <sheetData>
    <row r="6" spans="1:10" s="2" customFormat="1" ht="12.75">
      <c r="A6" s="2" t="s">
        <v>63</v>
      </c>
      <c r="B6" s="2" t="s">
        <v>32</v>
      </c>
      <c r="C6" s="2" t="s">
        <v>78</v>
      </c>
      <c r="D6" s="2" t="s">
        <v>79</v>
      </c>
      <c r="E6" s="2" t="s">
        <v>80</v>
      </c>
      <c r="F6" s="2" t="s">
        <v>81</v>
      </c>
      <c r="G6" s="2" t="s">
        <v>26</v>
      </c>
      <c r="H6" s="2" t="s">
        <v>27</v>
      </c>
      <c r="I6" s="2" t="s">
        <v>82</v>
      </c>
      <c r="J6" s="2" t="s">
        <v>28</v>
      </c>
    </row>
    <row r="7" spans="1:10" ht="12.75">
      <c r="A7" s="4">
        <v>1</v>
      </c>
      <c r="B7" s="4" t="str">
        <f>IF(ISTEXT(Βοηθητικο!B2),Βοηθητικο!B2,"")</f>
        <v>Πέτρου</v>
      </c>
      <c r="C7" s="13">
        <f>IF(ISNUMBER(Κατάσταση!K7),Κατάσταση!K7,"")</f>
        <v>100</v>
      </c>
      <c r="D7" s="13">
        <f>IF(ISNUMBER(Κατάσταση!L7),Κατάσταση!L7,"")</f>
        <v>2</v>
      </c>
      <c r="E7" s="13">
        <f>IF(ISNUMBER(Κατάσταση!M7),Κατάσταση!M7,"")</f>
        <v>2.55</v>
      </c>
      <c r="F7" s="13">
        <f>IF(ISNUMBER(Κατάσταση!O7),Κατάσταση!O7,"")</f>
        <v>2</v>
      </c>
      <c r="G7" s="14">
        <f>IF(ISNUMBER(C7),ROUND((C7-SUM(D7:F7))*(Βοηθητικο!$N$21/100),2),"")</f>
        <v>18.69</v>
      </c>
      <c r="H7" s="14">
        <f>IF(ISNUMBER(C7),C7-SUM(D7:G7),"")</f>
        <v>74.75999999999999</v>
      </c>
      <c r="I7" s="14">
        <f>IF(ISNUMBER(C7),(H7-TRUNC(H7)),"")</f>
        <v>0.7599999999999909</v>
      </c>
      <c r="J7" s="14">
        <f>IF(ISNUMBER(C7),IF(I7&lt;=0.5,G7+I7,G7-(1-I7)),"")</f>
        <v>18.449999999999992</v>
      </c>
    </row>
    <row r="8" spans="1:10" ht="12.75">
      <c r="A8" s="4">
        <v>2</v>
      </c>
      <c r="B8" s="4" t="str">
        <f>IF(ISTEXT(Βοηθητικο!B3),Βοηθητικο!B3,"")</f>
        <v>Τσούγλα </v>
      </c>
      <c r="C8" s="13">
        <f>IF(ISNUMBER(Κατάσταση!K8),Κατάσταση!K8,"")</f>
        <v>206</v>
      </c>
      <c r="D8" s="13">
        <f>IF(ISNUMBER(Κατάσταση!L8),Κατάσταση!L8,"")</f>
        <v>4.12</v>
      </c>
      <c r="E8" s="13">
        <f>IF(ISNUMBER(Κατάσταση!M8),Κατάσταση!M8,"")</f>
        <v>5.25</v>
      </c>
      <c r="F8" s="13">
        <f>IF(ISNUMBER(Κατάσταση!O8),Κατάσταση!O8,"")</f>
        <v>12</v>
      </c>
      <c r="G8" s="14">
        <f>IF(ISNUMBER(C8),ROUND((C8-SUM(D8:F8))*(Βοηθητικο!$N$21/100),2),"")</f>
        <v>36.93</v>
      </c>
      <c r="H8" s="14">
        <f aca="true" t="shared" si="0" ref="H8:H15">IF(ISNUMBER(C8),C8-SUM(D8:G8),"")</f>
        <v>147.7</v>
      </c>
      <c r="I8" s="14">
        <f aca="true" t="shared" si="1" ref="I8:I15">IF(ISNUMBER(C8),(H8-TRUNC(H8)),"")</f>
        <v>0.6999999999999886</v>
      </c>
      <c r="J8" s="14">
        <f aca="true" t="shared" si="2" ref="J8:J15">IF(ISNUMBER(C8),IF(I8&lt;=0.5,G8+I8,G8-(1-I8)),"")</f>
        <v>36.62999999999999</v>
      </c>
    </row>
    <row r="9" spans="1:10" ht="12.75">
      <c r="A9" s="4">
        <v>3</v>
      </c>
      <c r="B9" s="4" t="str">
        <f>IF(ISTEXT(Βοηθητικο!B4),Βοηθητικο!B4,"")</f>
        <v>Παπαφώτης</v>
      </c>
      <c r="C9" s="13">
        <f>IF(ISNUMBER(Κατάσταση!K9),Κατάσταση!K9,"")</f>
        <v>330</v>
      </c>
      <c r="D9" s="13">
        <f>IF(ISNUMBER(Κατάσταση!L9),Κατάσταση!L9,"")</f>
        <v>6.6</v>
      </c>
      <c r="E9" s="13">
        <f>IF(ISNUMBER(Κατάσταση!M9),Κατάσταση!M9,"")</f>
        <v>8.42</v>
      </c>
      <c r="F9" s="13">
        <f>IF(ISNUMBER(Κατάσταση!O9),Κατάσταση!O9,"")</f>
        <v>6.6</v>
      </c>
      <c r="G9" s="14">
        <f>IF(ISNUMBER(C9),ROUND((C9-SUM(D9:F9))*(Βοηθητικο!$N$21/100),2),"")</f>
        <v>61.68</v>
      </c>
      <c r="H9" s="14">
        <f t="shared" si="0"/>
        <v>246.7</v>
      </c>
      <c r="I9" s="14">
        <f t="shared" si="1"/>
        <v>0.6999999999999886</v>
      </c>
      <c r="J9" s="14">
        <f t="shared" si="2"/>
        <v>61.37999999999999</v>
      </c>
    </row>
    <row r="10" spans="1:10" ht="12.75">
      <c r="A10" s="4">
        <v>4</v>
      </c>
      <c r="B10" s="4" t="str">
        <f>IF(ISTEXT(Βοηθητικο!B5),Βοηθητικο!B5,"")</f>
        <v>Μακρής</v>
      </c>
      <c r="C10" s="13">
        <f>IF(ISNUMBER(Κατάσταση!K10),Κατάσταση!K10,"")</f>
        <v>380</v>
      </c>
      <c r="D10" s="13">
        <f>IF(ISNUMBER(Κατάσταση!L10),Κατάσταση!L10,"")</f>
        <v>7.6</v>
      </c>
      <c r="E10" s="13">
        <f>IF(ISNUMBER(Κατάσταση!M10),Κατάσταση!M10,"")</f>
        <v>9.69</v>
      </c>
      <c r="F10" s="13">
        <f>IF(ISNUMBER(Κατάσταση!O10),Κατάσταση!O10,"")</f>
        <v>7.6</v>
      </c>
      <c r="G10" s="14">
        <f>IF(ISNUMBER(C10),ROUND((C10-SUM(D10:F10))*(Βοηθητικο!$N$21/100),2),"")</f>
        <v>71.02</v>
      </c>
      <c r="H10" s="14">
        <f t="shared" si="0"/>
        <v>284.09000000000003</v>
      </c>
      <c r="I10" s="14">
        <f t="shared" si="1"/>
        <v>0.09000000000003183</v>
      </c>
      <c r="J10" s="14">
        <f t="shared" si="2"/>
        <v>71.11000000000003</v>
      </c>
    </row>
    <row r="11" spans="1:10" ht="12.75">
      <c r="A11" s="4">
        <v>5</v>
      </c>
      <c r="B11" s="4" t="str">
        <f>IF(ISTEXT(Βοηθητικο!B6),Βοηθητικο!B6,"")</f>
        <v>Γκόγκα</v>
      </c>
      <c r="C11" s="13">
        <f>IF(ISNUMBER(Κατάσταση!K11),Κατάσταση!K11,"")</f>
        <v>103</v>
      </c>
      <c r="D11" s="13">
        <f>IF(ISNUMBER(Κατάσταση!L11),Κατάσταση!L11,"")</f>
        <v>2.06</v>
      </c>
      <c r="E11" s="13">
        <f>IF(ISNUMBER(Κατάσταση!M11),Κατάσταση!M11,"")</f>
        <v>2.63</v>
      </c>
      <c r="F11" s="13">
        <f>IF(ISNUMBER(Κατάσταση!O11),Κατάσταση!O11,"")</f>
        <v>6</v>
      </c>
      <c r="G11" s="14">
        <f>IF(ISNUMBER(C11),ROUND((C11-SUM(D11:F11))*(Βοηθητικο!$N$21/100),2),"")</f>
        <v>18.46</v>
      </c>
      <c r="H11" s="14">
        <f t="shared" si="0"/>
        <v>73.85</v>
      </c>
      <c r="I11" s="14">
        <f t="shared" si="1"/>
        <v>0.8499999999999943</v>
      </c>
      <c r="J11" s="14">
        <f t="shared" si="2"/>
        <v>18.309999999999995</v>
      </c>
    </row>
    <row r="12" spans="1:10" ht="12.75">
      <c r="A12" s="4">
        <v>6</v>
      </c>
      <c r="B12" s="4" t="str">
        <f>IF(ISTEXT(Βοηθητικο!B7),Βοηθητικο!B7,"")</f>
        <v>Βαλάκος</v>
      </c>
      <c r="C12" s="13">
        <f>IF(ISNUMBER(Κατάσταση!K12),Κατάσταση!K12,"")</f>
        <v>257.5</v>
      </c>
      <c r="D12" s="13">
        <f>IF(ISNUMBER(Κατάσταση!L12),Κατάσταση!L12,"")</f>
        <v>5.15</v>
      </c>
      <c r="E12" s="13">
        <f>IF(ISNUMBER(Κατάσταση!M12),Κατάσταση!M12,"")</f>
        <v>6.57</v>
      </c>
      <c r="F12" s="13">
        <f>IF(ISNUMBER(Κατάσταση!O12),Κατάσταση!O12,"")</f>
        <v>15</v>
      </c>
      <c r="G12" s="14">
        <f>IF(ISNUMBER(C12),ROUND((C12-SUM(D12:F12))*(Βοηθητικο!$N$21/100),2),"")</f>
        <v>46.16</v>
      </c>
      <c r="H12" s="14">
        <f t="shared" si="0"/>
        <v>184.62</v>
      </c>
      <c r="I12" s="14">
        <f t="shared" si="1"/>
        <v>0.6200000000000045</v>
      </c>
      <c r="J12" s="14">
        <f t="shared" si="2"/>
        <v>45.78</v>
      </c>
    </row>
    <row r="13" spans="1:10" ht="12.75">
      <c r="A13" s="4">
        <v>7</v>
      </c>
      <c r="B13" s="4" t="str">
        <f>IF(ISTEXT(Βοηθητικο!B8),Βοηθητικο!B8,"")</f>
        <v>Γκέκας</v>
      </c>
      <c r="C13" s="13">
        <f>IF(ISNUMBER(Κατάσταση!K13),Κατάσταση!K13,"")</f>
        <v>257.5</v>
      </c>
      <c r="D13" s="13">
        <f>IF(ISNUMBER(Κατάσταση!L13),Κατάσταση!L13,"")</f>
        <v>5.15</v>
      </c>
      <c r="E13" s="13">
        <f>IF(ISNUMBER(Κατάσταση!M13),Κατάσταση!M13,"")</f>
        <v>6.57</v>
      </c>
      <c r="F13" s="13">
        <f>IF(ISNUMBER(Κατάσταση!O13),Κατάσταση!O13,"")</f>
        <v>15</v>
      </c>
      <c r="G13" s="14">
        <f>IF(ISNUMBER(C13),ROUND((C13-SUM(D13:F13))*(Βοηθητικο!$N$21/100),2),"")</f>
        <v>46.16</v>
      </c>
      <c r="H13" s="14">
        <f t="shared" si="0"/>
        <v>184.62</v>
      </c>
      <c r="I13" s="14">
        <f t="shared" si="1"/>
        <v>0.6200000000000045</v>
      </c>
      <c r="J13" s="14">
        <f t="shared" si="2"/>
        <v>45.78</v>
      </c>
    </row>
    <row r="14" spans="1:10" ht="12.75">
      <c r="A14" s="4">
        <v>8</v>
      </c>
      <c r="B14" s="4">
        <f>IF(ISTEXT(Βοηθητικο!B9),Βοηθητικο!B9,"")</f>
      </c>
      <c r="C14" s="13">
        <f>IF(ISNUMBER(Κατάσταση!K14),Κατάσταση!K14,"")</f>
      </c>
      <c r="D14" s="13">
        <f>IF(ISNUMBER(Κατάσταση!L14),Κατάσταση!L14,"")</f>
      </c>
      <c r="E14" s="13">
        <f>IF(ISNUMBER(Κατάσταση!M14),Κατάσταση!M14,"")</f>
      </c>
      <c r="F14" s="13">
        <f>IF(ISNUMBER(Κατάσταση!O14),Κατάσταση!O14,"")</f>
      </c>
      <c r="G14" s="14">
        <f>IF(ISNUMBER(C14),ROUND((C14-SUM(D14:F14))*(Βοηθητικο!$N$21/100),2),"")</f>
      </c>
      <c r="H14" s="14">
        <f t="shared" si="0"/>
      </c>
      <c r="I14" s="14">
        <f t="shared" si="1"/>
      </c>
      <c r="J14" s="14">
        <f t="shared" si="2"/>
      </c>
    </row>
    <row r="15" spans="1:10" ht="12.75">
      <c r="A15" s="4">
        <v>9</v>
      </c>
      <c r="B15" s="4">
        <f>IF(ISTEXT(Βοηθητικο!B10),Βοηθητικο!B10,"")</f>
      </c>
      <c r="C15" s="13">
        <f>IF(ISNUMBER(Κατάσταση!K15),Κατάσταση!K15,"")</f>
      </c>
      <c r="D15" s="13">
        <f>IF(ISNUMBER(Κατάσταση!L15),Κατάσταση!L15,"")</f>
      </c>
      <c r="E15" s="13">
        <f>IF(ISNUMBER(Κατάσταση!M15),Κατάσταση!M15,"")</f>
      </c>
      <c r="F15" s="13">
        <f>IF(ISNUMBER(Κατάσταση!O15),Κατάσταση!O15,"")</f>
      </c>
      <c r="G15" s="14">
        <f>IF(ISNUMBER(C15),ROUND((C15-SUM(D15:F15))*(Βοηθητικο!$N$21/100),2),"")</f>
      </c>
      <c r="H15" s="14">
        <f t="shared" si="0"/>
      </c>
      <c r="I15" s="14">
        <f t="shared" si="1"/>
      </c>
      <c r="J15" s="14">
        <f t="shared" si="2"/>
      </c>
    </row>
    <row r="16" spans="2:10" ht="12.75">
      <c r="B16">
        <f>IF(ISTEXT(Βοηθητικο!B13),Βοηθητικο!B13,"")</f>
      </c>
      <c r="C16" s="10">
        <f>IF(ISNUMBER(Κατάσταση!K18),Κατάσταση!K18,"")</f>
      </c>
      <c r="D16" s="10"/>
      <c r="E16" s="10"/>
      <c r="F16" s="10"/>
      <c r="G16" s="5"/>
      <c r="H16" s="5"/>
      <c r="I16" s="5"/>
      <c r="J16" s="5"/>
    </row>
    <row r="17" spans="2:10" ht="15">
      <c r="B17" s="3" t="s">
        <v>29</v>
      </c>
      <c r="C17" s="11">
        <f aca="true" t="shared" si="3" ref="C17:J17">SUM(C7:C13)</f>
        <v>1634</v>
      </c>
      <c r="D17" s="11">
        <f t="shared" si="3"/>
        <v>32.68</v>
      </c>
      <c r="E17" s="11">
        <f t="shared" si="3"/>
        <v>41.68</v>
      </c>
      <c r="F17" s="11">
        <f t="shared" si="3"/>
        <v>64.2</v>
      </c>
      <c r="G17" s="6">
        <f t="shared" si="3"/>
        <v>299.1</v>
      </c>
      <c r="H17" s="6">
        <f t="shared" si="3"/>
        <v>1196.3400000000001</v>
      </c>
      <c r="I17" s="6">
        <f t="shared" si="3"/>
        <v>4.340000000000003</v>
      </c>
      <c r="J17" s="6">
        <f t="shared" si="3"/>
        <v>297.44</v>
      </c>
    </row>
    <row r="27" spans="2:10" s="1" customFormat="1" ht="12.75">
      <c r="B27"/>
      <c r="C27"/>
      <c r="D27"/>
      <c r="E27"/>
      <c r="F27"/>
      <c r="G27"/>
      <c r="H27"/>
      <c r="I27"/>
      <c r="J27"/>
    </row>
  </sheetData>
  <sheetProtection password="CCE9" sheet="1" objects="1" scenarios="1" selectLockedCells="1"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Φύλλο3"/>
  <dimension ref="A1:O35"/>
  <sheetViews>
    <sheetView zoomScalePageLayoutView="0" workbookViewId="0" topLeftCell="A1">
      <selection activeCell="Q4" sqref="Q4"/>
    </sheetView>
  </sheetViews>
  <sheetFormatPr defaultColWidth="9.140625" defaultRowHeight="12.75"/>
  <cols>
    <col min="1" max="1" width="3.140625" style="82" customWidth="1"/>
    <col min="2" max="3" width="9.140625" style="82" customWidth="1"/>
    <col min="4" max="4" width="10.7109375" style="82" customWidth="1"/>
    <col min="5" max="5" width="10.28125" style="82" customWidth="1"/>
    <col min="6" max="7" width="12.00390625" style="82" customWidth="1"/>
    <col min="8" max="8" width="12.8515625" style="82" customWidth="1"/>
    <col min="9" max="9" width="13.00390625" style="82" customWidth="1"/>
    <col min="10" max="10" width="11.00390625" style="82" customWidth="1"/>
    <col min="11" max="11" width="9.421875" style="82" customWidth="1"/>
    <col min="12" max="12" width="11.8515625" style="82" customWidth="1"/>
    <col min="13" max="13" width="9.140625" style="82" hidden="1" customWidth="1"/>
    <col min="14" max="14" width="6.8515625" style="82" customWidth="1"/>
    <col min="15" max="15" width="9.140625" style="82" hidden="1" customWidth="1"/>
    <col min="16" max="16384" width="9.140625" style="82" customWidth="1"/>
  </cols>
  <sheetData>
    <row r="1" spans="2:3" ht="13.5" customHeight="1">
      <c r="B1" s="83" t="s">
        <v>64</v>
      </c>
      <c r="C1" s="84">
        <v>7</v>
      </c>
    </row>
    <row r="2" spans="1:13" ht="12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M2" s="82">
        <v>2</v>
      </c>
    </row>
    <row r="3" spans="1:11" ht="12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2.75">
      <c r="A4" s="53"/>
      <c r="B4" s="51"/>
      <c r="C4" s="51"/>
      <c r="D4" s="51"/>
      <c r="E4" s="51"/>
      <c r="F4" s="51"/>
      <c r="G4" s="53"/>
      <c r="H4" s="53"/>
      <c r="I4" s="53"/>
      <c r="J4" s="53"/>
      <c r="K4" s="53"/>
    </row>
    <row r="5" spans="1:11" ht="12.75">
      <c r="A5" s="53"/>
      <c r="B5" s="51"/>
      <c r="C5" s="52" t="s">
        <v>65</v>
      </c>
      <c r="D5" s="51"/>
      <c r="E5" s="51"/>
      <c r="F5" s="51"/>
      <c r="G5" s="53"/>
      <c r="H5" s="53"/>
      <c r="I5" s="53"/>
      <c r="J5" s="53"/>
      <c r="K5" s="53"/>
    </row>
    <row r="6" spans="1:11" ht="12.75">
      <c r="A6" s="53"/>
      <c r="B6" s="52" t="s">
        <v>53</v>
      </c>
      <c r="C6" s="51"/>
      <c r="D6" s="51"/>
      <c r="E6" s="51"/>
      <c r="F6" s="51"/>
      <c r="G6" s="53"/>
      <c r="H6" s="53"/>
      <c r="I6" s="53"/>
      <c r="J6" s="53"/>
      <c r="K6" s="53"/>
    </row>
    <row r="7" spans="1:11" ht="12.75">
      <c r="A7" s="53"/>
      <c r="B7" s="52" t="s">
        <v>120</v>
      </c>
      <c r="C7" s="53"/>
      <c r="D7" s="51"/>
      <c r="E7" s="51"/>
      <c r="F7" s="51"/>
      <c r="G7" s="53"/>
      <c r="H7" s="53"/>
      <c r="I7" s="53"/>
      <c r="J7" s="53"/>
      <c r="K7" s="53"/>
    </row>
    <row r="8" spans="1:11" ht="12.75">
      <c r="A8" s="53"/>
      <c r="B8" s="51"/>
      <c r="C8" s="52" t="s">
        <v>125</v>
      </c>
      <c r="D8" s="53"/>
      <c r="E8" s="51"/>
      <c r="F8" s="51"/>
      <c r="G8" s="53"/>
      <c r="H8" s="53"/>
      <c r="I8" s="53"/>
      <c r="J8" s="53"/>
      <c r="K8" s="53"/>
    </row>
    <row r="9" spans="1:11" ht="12.75">
      <c r="A9" s="53"/>
      <c r="B9" s="51"/>
      <c r="C9" s="52"/>
      <c r="D9" s="52" t="s">
        <v>121</v>
      </c>
      <c r="E9" s="51"/>
      <c r="F9" s="51"/>
      <c r="G9" s="53"/>
      <c r="H9" s="53"/>
      <c r="I9" s="53"/>
      <c r="J9" s="53"/>
      <c r="K9" s="53"/>
    </row>
    <row r="10" spans="1:11" ht="12.75">
      <c r="A10" s="53"/>
      <c r="B10" s="54"/>
      <c r="C10" s="54"/>
      <c r="D10" s="53"/>
      <c r="E10" s="53"/>
      <c r="F10" s="53"/>
      <c r="G10" s="53"/>
      <c r="H10" s="53"/>
      <c r="I10" s="53"/>
      <c r="J10" s="53"/>
      <c r="K10" s="53"/>
    </row>
    <row r="11" spans="1:11" ht="12.75">
      <c r="A11" s="53"/>
      <c r="B11" s="53"/>
      <c r="C11" s="53"/>
      <c r="D11" s="53"/>
      <c r="E11" s="53"/>
      <c r="F11" s="55" t="s">
        <v>98</v>
      </c>
      <c r="G11" s="53"/>
      <c r="H11" s="53"/>
      <c r="I11" s="53"/>
      <c r="J11" s="53"/>
      <c r="K11" s="53"/>
    </row>
    <row r="12" spans="1:11" ht="12.75">
      <c r="A12" s="53"/>
      <c r="B12" s="54" t="s">
        <v>31</v>
      </c>
      <c r="C12" s="54"/>
      <c r="D12" s="53"/>
      <c r="E12" s="53"/>
      <c r="F12" s="53"/>
      <c r="G12" s="53"/>
      <c r="H12" s="53"/>
      <c r="I12" s="53"/>
      <c r="J12" s="53"/>
      <c r="K12" s="53"/>
    </row>
    <row r="13" spans="1:15" ht="12.75">
      <c r="A13" s="53"/>
      <c r="B13" s="58"/>
      <c r="C13" s="59"/>
      <c r="D13" s="59"/>
      <c r="E13" s="59"/>
      <c r="F13" s="59"/>
      <c r="G13" s="59"/>
      <c r="H13" s="59"/>
      <c r="I13" s="60"/>
      <c r="J13" s="61"/>
      <c r="K13" s="62"/>
      <c r="L13" s="85"/>
      <c r="M13" s="86"/>
      <c r="N13" s="86"/>
      <c r="O13" s="87"/>
    </row>
    <row r="14" spans="1:15" ht="12.75">
      <c r="A14" s="53"/>
      <c r="B14" s="63" t="s">
        <v>32</v>
      </c>
      <c r="C14" s="64"/>
      <c r="D14" s="64"/>
      <c r="E14" s="64" t="s">
        <v>33</v>
      </c>
      <c r="F14" s="64"/>
      <c r="G14" s="64" t="s">
        <v>34</v>
      </c>
      <c r="H14" s="64"/>
      <c r="I14" s="64" t="s">
        <v>30</v>
      </c>
      <c r="J14" s="65" t="s">
        <v>60</v>
      </c>
      <c r="K14" s="66"/>
      <c r="L14" s="88"/>
      <c r="M14" s="88"/>
      <c r="N14" s="88"/>
      <c r="O14" s="89"/>
    </row>
    <row r="15" spans="1:15" ht="12.75">
      <c r="A15" s="53"/>
      <c r="B15" s="58" t="str">
        <f>INDEX(Βοηθητικο!B2:B12,Βεβαίωση!C1)</f>
        <v>Γκέκας</v>
      </c>
      <c r="C15" s="61"/>
      <c r="D15" s="61"/>
      <c r="E15" s="67" t="str">
        <f>INDEX(Βοηθητικο!C2:C12,Βεβαίωση!C1)</f>
        <v>Κίμωνας</v>
      </c>
      <c r="F15" s="59"/>
      <c r="G15" s="61">
        <f>INDEX(Βοηθητικο!D2:D12,Βεβαίωση!C1)</f>
        <v>0</v>
      </c>
      <c r="H15" s="59"/>
      <c r="I15" s="68">
        <f>INDEX(Βοηθητικο!F2:F12,Βεβαίωση!C1)</f>
        <v>0</v>
      </c>
      <c r="J15" s="61">
        <f>INDEX(Βοηθητικο!M2:M12,Βεβαίωση!C1)</f>
        <v>0</v>
      </c>
      <c r="K15" s="62"/>
      <c r="L15" s="86"/>
      <c r="M15" s="86"/>
      <c r="N15" s="86"/>
      <c r="O15" s="90"/>
    </row>
    <row r="16" spans="1:15" ht="12.75">
      <c r="A16" s="53"/>
      <c r="B16" s="63" t="s">
        <v>35</v>
      </c>
      <c r="C16" s="64"/>
      <c r="D16" s="64"/>
      <c r="E16" s="64"/>
      <c r="F16" s="64" t="s">
        <v>36</v>
      </c>
      <c r="G16" s="64"/>
      <c r="H16" s="64" t="s">
        <v>37</v>
      </c>
      <c r="I16" s="64"/>
      <c r="J16" s="64"/>
      <c r="K16" s="66"/>
      <c r="L16" s="88"/>
      <c r="M16" s="88"/>
      <c r="N16" s="88"/>
      <c r="O16" s="89"/>
    </row>
    <row r="17" spans="1:15" ht="12.75">
      <c r="A17" s="53"/>
      <c r="B17" s="69">
        <f>INDEX(Βοηθητικο!L2:L12,Βεβαίωση!C1)</f>
        <v>0</v>
      </c>
      <c r="C17" s="70"/>
      <c r="D17" s="70"/>
      <c r="E17" s="70"/>
      <c r="F17" s="71">
        <f>INDEX(Βοηθητικο!N2:N12,Βεβαίωση!C1)</f>
        <v>0</v>
      </c>
      <c r="G17" s="70"/>
      <c r="H17" s="70" t="str">
        <f>INDEX(Βοηθητικο!G2:G12,Βεβαίωση!C1)</f>
        <v>Β. Γραμματέα </v>
      </c>
      <c r="I17" s="70"/>
      <c r="J17" s="70"/>
      <c r="K17" s="72"/>
      <c r="L17" s="88"/>
      <c r="M17" s="88"/>
      <c r="N17" s="88"/>
      <c r="O17" s="91"/>
    </row>
    <row r="18" spans="1:11" ht="12.75">
      <c r="A18" s="53"/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4" ht="12.75">
      <c r="A19" s="53"/>
      <c r="B19" s="57"/>
      <c r="C19" s="56"/>
      <c r="D19" s="56"/>
      <c r="E19" s="56"/>
      <c r="F19" s="56"/>
      <c r="G19" s="56"/>
      <c r="H19" s="56"/>
      <c r="I19" s="56"/>
      <c r="J19" s="56"/>
      <c r="K19" s="56"/>
      <c r="N19" s="83"/>
    </row>
    <row r="20" spans="1:11" ht="12.75">
      <c r="A20" s="53"/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1" ht="12.75">
      <c r="A21" s="53"/>
      <c r="B21" s="57" t="s">
        <v>38</v>
      </c>
      <c r="C21" s="56"/>
      <c r="D21" s="56"/>
      <c r="E21" s="56"/>
      <c r="F21" s="56"/>
      <c r="G21" s="56"/>
      <c r="H21" s="56"/>
      <c r="I21" s="56"/>
      <c r="J21" s="56"/>
      <c r="K21" s="56"/>
    </row>
    <row r="22" spans="1:11" ht="12.75">
      <c r="A22" s="53"/>
      <c r="B22" s="73" t="s">
        <v>39</v>
      </c>
      <c r="C22" s="74" t="s">
        <v>40</v>
      </c>
      <c r="D22" s="73" t="s">
        <v>57</v>
      </c>
      <c r="E22" s="73" t="s">
        <v>41</v>
      </c>
      <c r="F22" s="73" t="s">
        <v>42</v>
      </c>
      <c r="G22" s="73" t="s">
        <v>43</v>
      </c>
      <c r="H22" s="73" t="s">
        <v>44</v>
      </c>
      <c r="I22" s="73" t="s">
        <v>45</v>
      </c>
      <c r="J22" s="73" t="s">
        <v>46</v>
      </c>
      <c r="K22" s="74" t="s">
        <v>47</v>
      </c>
    </row>
    <row r="23" spans="1:11" ht="12.75">
      <c r="A23" s="53"/>
      <c r="B23" s="75" t="s">
        <v>48</v>
      </c>
      <c r="C23" s="76">
        <v>0.02</v>
      </c>
      <c r="D23" s="77">
        <v>0.0255</v>
      </c>
      <c r="E23" s="78">
        <v>0.02</v>
      </c>
      <c r="F23" s="78">
        <v>0.01</v>
      </c>
      <c r="G23" s="75" t="s">
        <v>49</v>
      </c>
      <c r="H23" s="75" t="s">
        <v>50</v>
      </c>
      <c r="I23" s="75" t="s">
        <v>51</v>
      </c>
      <c r="J23" s="75"/>
      <c r="K23" s="79" t="s">
        <v>51</v>
      </c>
    </row>
    <row r="24" spans="1:11" ht="12.75">
      <c r="A24" s="53"/>
      <c r="B24" s="80">
        <f>INDEX(Κατάσταση!K7:K16,Βεβαίωση!C1)</f>
        <v>257.5</v>
      </c>
      <c r="C24" s="80">
        <f>INDEX(Κατάσταση!L7:L16,Βεβαίωση!C1)</f>
        <v>5.15</v>
      </c>
      <c r="D24" s="80">
        <f>INDEX(Κατάσταση!M7:M16,Βεβαίωση!C1)</f>
        <v>6.57</v>
      </c>
      <c r="E24" s="80">
        <f>INDEX(Κατάσταση!O7:O16,Βεβαίωση!C1)</f>
        <v>15</v>
      </c>
      <c r="F24" s="81" t="s">
        <v>73</v>
      </c>
      <c r="G24" s="81" t="s">
        <v>73</v>
      </c>
      <c r="H24" s="80">
        <f>E24+D24+C24</f>
        <v>26.72</v>
      </c>
      <c r="I24" s="80">
        <f>B24-H24</f>
        <v>230.78</v>
      </c>
      <c r="J24" s="80">
        <f>INDEX(Κατάσταση!P7:P16,Βεβαίωση!C1)</f>
        <v>45.78</v>
      </c>
      <c r="K24" s="80">
        <f>I24-J24</f>
        <v>185</v>
      </c>
    </row>
    <row r="25" spans="1:11" ht="12.7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</row>
    <row r="26" spans="1:11" ht="12.75">
      <c r="A26" s="53"/>
      <c r="B26" s="53"/>
      <c r="C26" s="53"/>
      <c r="D26" s="53"/>
      <c r="E26" s="53"/>
      <c r="F26" s="93"/>
      <c r="G26" s="53"/>
      <c r="H26" s="53"/>
      <c r="I26" s="53"/>
      <c r="J26" s="53"/>
      <c r="K26" s="53"/>
    </row>
    <row r="27" spans="1:11" ht="12.75">
      <c r="A27" s="53"/>
      <c r="B27" s="53"/>
      <c r="C27" s="53"/>
      <c r="D27" s="53"/>
      <c r="E27" s="53"/>
      <c r="F27" s="53"/>
      <c r="G27" s="53"/>
      <c r="H27" s="94" t="s">
        <v>118</v>
      </c>
      <c r="I27" s="95">
        <f ca="1">TODAY()</f>
        <v>39956</v>
      </c>
      <c r="J27" s="53"/>
      <c r="K27" s="53"/>
    </row>
    <row r="28" spans="1:11" ht="12.75">
      <c r="A28" s="53"/>
      <c r="B28" s="53"/>
      <c r="C28" s="53"/>
      <c r="D28" s="53"/>
      <c r="E28" s="53"/>
      <c r="F28" s="53"/>
      <c r="G28" s="53"/>
      <c r="H28" s="96"/>
      <c r="I28" s="96"/>
      <c r="J28" s="53"/>
      <c r="K28" s="53"/>
    </row>
    <row r="29" spans="1:11" ht="12.75">
      <c r="A29" s="53"/>
      <c r="B29" s="53"/>
      <c r="C29" s="53"/>
      <c r="D29" s="53"/>
      <c r="E29" s="53"/>
      <c r="F29" s="53"/>
      <c r="G29" s="53"/>
      <c r="H29" s="138" t="s">
        <v>58</v>
      </c>
      <c r="I29" s="138"/>
      <c r="J29" s="53"/>
      <c r="K29" s="53"/>
    </row>
    <row r="30" spans="1:11" ht="12.7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</row>
    <row r="31" spans="1:11" ht="12.7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</row>
    <row r="32" spans="1:11" ht="12.7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</row>
    <row r="33" spans="1:12" ht="12.75">
      <c r="A33" s="53"/>
      <c r="B33" s="53"/>
      <c r="C33" s="53"/>
      <c r="D33" s="53"/>
      <c r="E33" s="53"/>
      <c r="F33" s="53"/>
      <c r="G33" s="53"/>
      <c r="H33" s="138" t="str">
        <f>Βοηθητικο!L23</f>
        <v>ΜΑΚΡΗΣ ΔΗΜΗΤΡΙΟΣ</v>
      </c>
      <c r="I33" s="138"/>
      <c r="J33" s="54"/>
      <c r="K33" s="54"/>
      <c r="L33" s="92"/>
    </row>
    <row r="34" spans="1:11" ht="12.7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</row>
    <row r="35" spans="1:11" ht="12.75">
      <c r="A35" s="53"/>
      <c r="B35" s="53"/>
      <c r="C35" s="53"/>
      <c r="D35" s="53"/>
      <c r="E35" s="53"/>
      <c r="F35" s="53"/>
      <c r="G35" s="53"/>
      <c r="H35" s="53"/>
      <c r="I35" s="53"/>
      <c r="J35" s="54" t="s">
        <v>52</v>
      </c>
      <c r="K35" s="53"/>
    </row>
  </sheetData>
  <sheetProtection password="CCE9" sheet="1" objects="1" scenarios="1" selectLockedCells="1"/>
  <mergeCells count="2">
    <mergeCell ref="H29:I29"/>
    <mergeCell ref="H33:I33"/>
  </mergeCells>
  <printOptions/>
  <pageMargins left="0.75" right="1.99" top="1" bottom="1" header="0.5" footer="0.5"/>
  <pageSetup horizontalDpi="300" verticalDpi="300" orientation="landscape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Φύλλο5"/>
  <dimension ref="A2:F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17.421875" style="0" customWidth="1"/>
    <col min="3" max="3" width="12.7109375" style="0" customWidth="1"/>
    <col min="4" max="4" width="12.140625" style="0" customWidth="1"/>
    <col min="5" max="5" width="31.140625" style="0" customWidth="1"/>
    <col min="6" max="6" width="13.28125" style="0" customWidth="1"/>
  </cols>
  <sheetData>
    <row r="2" ht="12.75">
      <c r="D2" s="7"/>
    </row>
    <row r="3" ht="12.75">
      <c r="C3" t="s">
        <v>97</v>
      </c>
    </row>
    <row r="5" spans="1:6" ht="12.75">
      <c r="A5" s="8" t="s">
        <v>63</v>
      </c>
      <c r="B5" s="8" t="s">
        <v>32</v>
      </c>
      <c r="C5" s="8" t="s">
        <v>33</v>
      </c>
      <c r="D5" s="8" t="s">
        <v>36</v>
      </c>
      <c r="E5" s="8" t="s">
        <v>76</v>
      </c>
      <c r="F5" s="8" t="s">
        <v>51</v>
      </c>
    </row>
    <row r="6" spans="1:6" ht="19.5" customHeight="1">
      <c r="A6" s="4">
        <v>1</v>
      </c>
      <c r="B6" s="4" t="str">
        <f>IF(ISTEXT(Βοηθητικο!B2),Βοηθητικο!B2,"")</f>
        <v>Πέτρου</v>
      </c>
      <c r="C6" s="4" t="str">
        <f>IF(ISTEXT(Βοηθητικο!C2),Βοηθητικο!C2,"")</f>
        <v>Νικόλαος</v>
      </c>
      <c r="D6" s="45">
        <f>IF(ISNUMBER(Βοηθητικο!N2),Βοηθητικο!N2,"")</f>
        <v>2651030343</v>
      </c>
      <c r="E6" s="46" t="str">
        <f>IF(ISTEXT(Βοηθητικο!O2),Βοηθητικο!O2,"")</f>
        <v>Εθν(1021548792)</v>
      </c>
      <c r="F6" s="12">
        <f>IF(ISNUMBER(Κατάσταση!R7),Κατάσταση!R7,"")</f>
        <v>75</v>
      </c>
    </row>
    <row r="7" spans="1:6" ht="19.5" customHeight="1">
      <c r="A7" s="4">
        <v>2</v>
      </c>
      <c r="B7" s="4" t="str">
        <f>IF(ISTEXT(Βοηθητικο!B3),Βοηθητικο!B3,"")</f>
        <v>Τσούγλα </v>
      </c>
      <c r="C7" s="4" t="str">
        <f>IF(ISTEXT(Βοηθητικο!C3),Βοηθητικο!C3,"")</f>
        <v>Μαρία</v>
      </c>
      <c r="D7" s="45">
        <f>IF(ISNUMBER(Βοηθητικο!N3),Βοηθητικο!N3,"")</f>
      </c>
      <c r="E7" s="46">
        <f>IF(ISTEXT(Βοηθητικο!O3),Βοηθητικο!O3,"")</f>
      </c>
      <c r="F7" s="12">
        <f>IF(ISNUMBER(Κατάσταση!R8),Κατάσταση!R8,"")</f>
        <v>148</v>
      </c>
    </row>
    <row r="8" spans="1:6" ht="19.5" customHeight="1">
      <c r="A8" s="4">
        <v>3</v>
      </c>
      <c r="B8" s="4" t="str">
        <f>IF(ISTEXT(Βοηθητικο!B4),Βοηθητικο!B4,"")</f>
        <v>Παπαφώτης</v>
      </c>
      <c r="C8" s="4" t="str">
        <f>IF(ISTEXT(Βοηθητικο!C4),Βοηθητικο!C4,"")</f>
        <v>Γεώργιος</v>
      </c>
      <c r="D8" s="45">
        <f>IF(ISNUMBER(Βοηθητικο!N4),Βοηθητικο!N4,"")</f>
      </c>
      <c r="E8" s="46">
        <f>IF(ISTEXT(Βοηθητικο!O4),Βοηθητικο!O4,"")</f>
      </c>
      <c r="F8" s="12">
        <f>IF(ISNUMBER(Κατάσταση!R9),Κατάσταση!R9,"")</f>
        <v>247</v>
      </c>
    </row>
    <row r="9" spans="1:6" ht="19.5" customHeight="1">
      <c r="A9" s="4">
        <v>4</v>
      </c>
      <c r="B9" s="4" t="str">
        <f>IF(ISTEXT(Βοηθητικο!B5),Βοηθητικο!B5,"")</f>
        <v>Μακρής</v>
      </c>
      <c r="C9" s="4" t="str">
        <f>IF(ISTEXT(Βοηθητικο!C5),Βοηθητικο!C5,"")</f>
        <v>Δημήτριος</v>
      </c>
      <c r="D9" s="45">
        <f>IF(ISNUMBER(Βοηθητικο!N5),Βοηθητικο!N5,"")</f>
        <v>26510</v>
      </c>
      <c r="E9" s="46">
        <f>IF(ISTEXT(Βοηθητικο!O5),Βοηθητικο!O5,"")</f>
      </c>
      <c r="F9" s="12">
        <f>IF(ISNUMBER(Κατάσταση!R10),Κατάσταση!R10,"")</f>
        <v>284</v>
      </c>
    </row>
    <row r="10" spans="1:6" ht="19.5" customHeight="1">
      <c r="A10" s="4">
        <v>5</v>
      </c>
      <c r="B10" s="4" t="str">
        <f>IF(ISTEXT(Βοηθητικο!B6),Βοηθητικο!B6,"")</f>
        <v>Γκόγκα</v>
      </c>
      <c r="C10" s="4" t="str">
        <f>IF(ISTEXT(Βοηθητικο!C6),Βοηθητικο!C6,"")</f>
        <v>Βασιλική</v>
      </c>
      <c r="D10" s="45">
        <f>IF(ISNUMBER(Βοηθητικο!N6),Βοηθητικο!N6,"")</f>
        <v>2651039531</v>
      </c>
      <c r="E10" s="46" t="str">
        <f>IF(ISTEXT(Βοηθητικο!O6),Βοηθητικο!O6,"")</f>
        <v>Εργ(1200124579)</v>
      </c>
      <c r="F10" s="12">
        <f>IF(ISNUMBER(Κατάσταση!R11),Κατάσταση!R11,"")</f>
        <v>74</v>
      </c>
    </row>
    <row r="11" spans="1:6" ht="19.5" customHeight="1">
      <c r="A11" s="4">
        <v>6</v>
      </c>
      <c r="B11" s="4" t="str">
        <f>IF(ISTEXT(Βοηθητικο!B7),Βοηθητικο!B7,"")</f>
        <v>Βαλάκος</v>
      </c>
      <c r="C11" s="4" t="str">
        <f>IF(ISTEXT(Βοηθητικο!C7),Βοηθητικο!C7,"")</f>
        <v>Αποστολος</v>
      </c>
      <c r="D11" s="45">
        <f>IF(ISNUMBER(Βοηθητικο!N7),Βοηθητικο!N7,"")</f>
        <v>2651030248</v>
      </c>
      <c r="E11" s="46">
        <f>IF(ISTEXT(Βοηθητικο!O7),Βοηθητικο!O7,"")</f>
      </c>
      <c r="F11" s="12">
        <f>IF(ISNUMBER(Κατάσταση!R12),Κατάσταση!R12,"")</f>
        <v>185</v>
      </c>
    </row>
    <row r="12" spans="1:6" ht="19.5" customHeight="1">
      <c r="A12" s="4">
        <v>7</v>
      </c>
      <c r="B12" s="4" t="str">
        <f>IF(ISTEXT(Βοηθητικο!B8),Βοηθητικο!B8,"")</f>
        <v>Γκέκας</v>
      </c>
      <c r="C12" s="4" t="str">
        <f>IF(ISTEXT(Βοηθητικο!C8),Βοηθητικο!C8,"")</f>
        <v>Κίμωνας</v>
      </c>
      <c r="D12" s="45">
        <f>IF(ISNUMBER(Βοηθητικο!N8),Βοηθητικο!N8,"")</f>
      </c>
      <c r="E12" s="46">
        <f>IF(ISTEXT(Βοηθητικο!O8),Βοηθητικο!O8,"")</f>
      </c>
      <c r="F12" s="12">
        <f>IF(ISNUMBER(Κατάσταση!R13),Κατάσταση!R13,"")</f>
        <v>185</v>
      </c>
    </row>
    <row r="13" spans="1:6" ht="19.5" customHeight="1">
      <c r="A13" s="4"/>
      <c r="B13" s="4">
        <f>IF(ISTEXT(Βοηθητικο!B9),Βοηθητικο!B9,"")</f>
      </c>
      <c r="C13" s="4">
        <f>IF(ISTEXT(Βοηθητικο!C9),Βοηθητικο!C9,"")</f>
      </c>
      <c r="D13" s="45">
        <f>IF(ISNUMBER(Βοηθητικο!N9),Βοηθητικο!N9,"")</f>
      </c>
      <c r="E13" s="46">
        <f>IF(ISTEXT(Βοηθητικο!O9),Βοηθητικο!O9,"")</f>
      </c>
      <c r="F13" s="12">
        <f>IF(ISNUMBER(Κατάσταση!R14),Κατάσταση!R14,"")</f>
      </c>
    </row>
    <row r="14" spans="1:6" ht="19.5" customHeight="1">
      <c r="A14" s="4"/>
      <c r="B14" s="4">
        <f>IF(ISTEXT(Βοηθητικο!B10),Βοηθητικο!B10,"")</f>
      </c>
      <c r="C14" s="4">
        <f>IF(ISTEXT(Βοηθητικο!C10),Βοηθητικο!C10,"")</f>
      </c>
      <c r="D14" s="45">
        <f>IF(ISNUMBER(Βοηθητικο!N10),Βοηθητικο!N10,"")</f>
      </c>
      <c r="E14" s="46">
        <f>IF(ISTEXT(Βοηθητικο!O10),Βοηθητικο!O10,"")</f>
      </c>
      <c r="F14" s="12">
        <f>IF(ISNUMBER(Κατάσταση!R15),Κατάσταση!R15,"")</f>
      </c>
    </row>
    <row r="15" spans="1:6" ht="19.5" customHeight="1">
      <c r="A15" s="4"/>
      <c r="B15" s="4">
        <f>IF(ISTEXT(Βοηθητικο!B11),Βοηθητικο!B11,"")</f>
      </c>
      <c r="C15" s="4">
        <f>IF(ISTEXT(Βοηθητικο!C11),Βοηθητικο!C11,"")</f>
      </c>
      <c r="D15" s="45">
        <f>IF(ISNUMBER(Βοηθητικο!N11),Βοηθητικο!N11,"")</f>
      </c>
      <c r="E15" s="46">
        <f>IF(ISTEXT(Βοηθητικο!O11),Βοηθητικο!O11,"")</f>
      </c>
      <c r="F15" s="12">
        <f>IF(ISNUMBER(Κατάσταση!R16),Κατάσταση!R16,"")</f>
      </c>
    </row>
    <row r="16" spans="1:6" ht="19.5" customHeight="1">
      <c r="A16" s="4"/>
      <c r="B16" s="9" t="s">
        <v>77</v>
      </c>
      <c r="C16" s="4"/>
      <c r="D16" s="4"/>
      <c r="E16" s="4"/>
      <c r="F16" s="12">
        <f>SUM(F6:F15)</f>
        <v>1198</v>
      </c>
    </row>
  </sheetData>
  <sheetProtection password="CCE9" sheet="1" objects="1" scenarios="1" selectLockedCells="1"/>
  <printOptions/>
  <pageMargins left="0.75" right="0.75" top="1" bottom="1" header="0.5" footer="0.5"/>
  <pageSetup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Λάμπρος καρακώστας</cp:lastModifiedBy>
  <cp:lastPrinted>2009-05-23T15:46:12Z</cp:lastPrinted>
  <dcterms:created xsi:type="dcterms:W3CDTF">1997-01-24T12:53:32Z</dcterms:created>
  <dcterms:modified xsi:type="dcterms:W3CDTF">2009-05-23T15:47:17Z</dcterms:modified>
  <cp:category/>
  <cp:version/>
  <cp:contentType/>
  <cp:contentStatus/>
</cp:coreProperties>
</file>