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3"/>
  </bookViews>
  <sheets>
    <sheet name="Βοηθητικο" sheetId="1" r:id="rId1"/>
    <sheet name="Κατάσταση" sheetId="2" r:id="rId2"/>
    <sheet name="Φόρος" sheetId="3" r:id="rId3"/>
    <sheet name="Βεβαίωση" sheetId="4" r:id="rId4"/>
    <sheet name="Τράπεζα" sheetId="5" r:id="rId5"/>
  </sheets>
  <definedNames/>
  <calcPr fullCalcOnLoad="1"/>
</workbook>
</file>

<file path=xl/comments1.xml><?xml version="1.0" encoding="utf-8"?>
<comments xmlns="http://schemas.openxmlformats.org/spreadsheetml/2006/main">
  <authors>
    <author>Λάμπρος καρακώστας</author>
  </authors>
  <commentList>
    <comment ref="J1" authorId="0">
      <text>
        <r>
          <rPr>
            <sz val="8"/>
            <rFont val="Tahoma"/>
            <family val="2"/>
          </rPr>
          <t xml:space="preserve">Γράψε </t>
        </r>
        <r>
          <rPr>
            <b/>
            <sz val="9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νέος και </t>
        </r>
        <r>
          <rPr>
            <b/>
            <sz val="9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για παλαιός</t>
        </r>
      </text>
    </comment>
  </commentList>
</comments>
</file>

<file path=xl/sharedStrings.xml><?xml version="1.0" encoding="utf-8"?>
<sst xmlns="http://schemas.openxmlformats.org/spreadsheetml/2006/main" count="178" uniqueCount="147">
  <si>
    <t>ΥΠΟΥΡΓΕΙΟ ΠΑΙΔΕΙΑΣ &amp; ΘΡΗΣΚΕΥΜΑΤΩΝ</t>
  </si>
  <si>
    <t>Α/Α</t>
  </si>
  <si>
    <t>ΣΤΟΙΧΕΙΑ ΔΙΚΑΙΟΥΧΟΥ</t>
  </si>
  <si>
    <t>ΟΝΟΜΑ ΠΑΤΡΟΣ</t>
  </si>
  <si>
    <t>ΙΔΙΟΤΗΣ- ΕΔΡΑ</t>
  </si>
  <si>
    <t>Προβλεπόμενο ποσό από την κοινή απόφαση</t>
  </si>
  <si>
    <t>ΚΡΑΤΗΣΕΙΣ</t>
  </si>
  <si>
    <t xml:space="preserve">Υπέρ Μ.Τ.Π.Υ 2% </t>
  </si>
  <si>
    <t>Υπερ Υγειον. Περιθ. 2,55%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</si>
  <si>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</si>
  <si>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</si>
  <si>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</si>
  <si>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</si>
  <si>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</si>
  <si>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Πρόεδρος</t>
  </si>
  <si>
    <t>Γραμματέας</t>
  </si>
  <si>
    <t>Μέλος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</si>
  <si>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</si>
  <si>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</si>
  <si>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</si>
  <si>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</si>
  <si>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της Λυκειακής Επιτροπής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</si>
  <si>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</si>
  <si>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</si>
  <si>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</si>
  <si>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</si>
  <si>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Φόρος 1</t>
  </si>
  <si>
    <t>Σύνολο 1</t>
  </si>
  <si>
    <t>Φ Ο Ρ Ο Σ</t>
  </si>
  <si>
    <t>Σ ύ ν ο λ ο</t>
  </si>
  <si>
    <t>ΑΦΜ</t>
  </si>
  <si>
    <t>Ι. Στοιχεία Δικαιούχου</t>
  </si>
  <si>
    <t>Επώνυμο</t>
  </si>
  <si>
    <t>Όνομα</t>
  </si>
  <si>
    <t>Όνομα πατέρα ή συζύγου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</si>
  <si>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</si>
  <si>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</si>
  <si>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</si>
  <si>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</si>
  <si>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</si>
  <si>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</si>
  <si>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Τ.Ε.Α.Δ.Υ.</t>
  </si>
  <si>
    <t>Χαρτόσημο</t>
  </si>
  <si>
    <t>ΟΓΑ</t>
  </si>
  <si>
    <t>Σύνολο</t>
  </si>
  <si>
    <t xml:space="preserve">Φορολογητέο </t>
  </si>
  <si>
    <t>Φόρος 20%</t>
  </si>
  <si>
    <t>Καθαρό</t>
  </si>
  <si>
    <t>Αμοιβής</t>
  </si>
  <si>
    <t>Χαρ/μου 0,2%</t>
  </si>
  <si>
    <t>Κρατήσεων</t>
  </si>
  <si>
    <t>Ποσό</t>
  </si>
  <si>
    <t xml:space="preserve">            </t>
  </si>
  <si>
    <t>ΔΙΕΥΘΥΝΣΗ ΔΕΥΤΕΡΟΒΑΘΜΙΑΣ ΕΚΠΑΙΔΕΥΣΗΣ Ν.ΙΩΑΝΝΙΝΩΝ</t>
  </si>
  <si>
    <t>ΟΝΟΜΑ</t>
  </si>
  <si>
    <t>ΕΠΩΝΥΜΟ</t>
  </si>
  <si>
    <t>Φόρος Εισοδήματ     20%</t>
  </si>
  <si>
    <t>Τελικό δικαιούμενο ποσό  αμοιβής</t>
  </si>
  <si>
    <t>Κων/νος</t>
  </si>
  <si>
    <t>Υγ.Περιθ</t>
  </si>
  <si>
    <t>Ζίτσα</t>
  </si>
  <si>
    <t>Ο Διευθυντής</t>
  </si>
  <si>
    <t xml:space="preserve">   ΛΥΚ.ΕΠΙΤΡΟΠΗ ΓΥΜ. ΖΙΤΣΑΣ</t>
  </si>
  <si>
    <t>Διεύθυνση</t>
  </si>
  <si>
    <t>Δ.Ο.Υ</t>
  </si>
  <si>
    <t>A/A</t>
  </si>
  <si>
    <t>Μετσόβου 1 Ιωάννινα</t>
  </si>
  <si>
    <t>Β' Ιωαννινων</t>
  </si>
  <si>
    <t>α/α</t>
  </si>
  <si>
    <t>Αυξ.Αριθ</t>
  </si>
  <si>
    <t>ΝΟΜΑΡΧΙΑΚΗ ΑΥΤΟΔΙΟΙΚΗΣΗ ΙΩΑΝΝΙΝΩΝ</t>
  </si>
  <si>
    <t xml:space="preserve">      Ζίτσα,</t>
  </si>
  <si>
    <t xml:space="preserve">OIK.ΕΤΟΣ </t>
  </si>
  <si>
    <t xml:space="preserve">      ΒΕΒΑΙΩΝΕΤΑΙ:</t>
  </si>
  <si>
    <t>Ον.Πατέρα</t>
  </si>
  <si>
    <t>Σχολείο</t>
  </si>
  <si>
    <t>Α.Φ.Μ</t>
  </si>
  <si>
    <t>Ιδιότητα</t>
  </si>
  <si>
    <t xml:space="preserve"> εγγραφές</t>
  </si>
  <si>
    <t>Χειριστής VBI</t>
  </si>
  <si>
    <t xml:space="preserve">   1o  ΓΡΑΦΕΙΟ Δ/ΒΑΘΜΙΑΣ ΕΚΠΑΙΔΕΥΣΗΣ Ν. ΙΩΑΝΝΙΝΩΝ</t>
  </si>
  <si>
    <t/>
  </si>
  <si>
    <t xml:space="preserve">      Ζίτσα ,</t>
  </si>
  <si>
    <t>Ο Πρόεδρος της Λυκειακής Επιτροπής</t>
  </si>
  <si>
    <t>Τράπεζα</t>
  </si>
  <si>
    <t>Τράπεζα- Λογαριασμός</t>
  </si>
  <si>
    <t xml:space="preserve">Σ ύ ν ο λ ο </t>
  </si>
  <si>
    <t>Ακαθάριστα</t>
  </si>
  <si>
    <t>ΜΤΠΥ</t>
  </si>
  <si>
    <t>Υγ.Περ</t>
  </si>
  <si>
    <t>ΤΑΥΠ</t>
  </si>
  <si>
    <t>Σύνολο 2</t>
  </si>
  <si>
    <t>Νεοχωρόπουλο  Ιωαννίνων</t>
  </si>
  <si>
    <t>Μεσολογγίου 12Β</t>
  </si>
  <si>
    <t>Α΄Ιωαννίνων</t>
  </si>
  <si>
    <t>Αριστοτέλης</t>
  </si>
  <si>
    <t>Σπ Μήλιου 5(Β) Ιωάννινα</t>
  </si>
  <si>
    <t>Σταύρος</t>
  </si>
  <si>
    <t>Χριαστόφορος</t>
  </si>
  <si>
    <t>Πύρρος</t>
  </si>
  <si>
    <t>ωωωωωωω</t>
  </si>
  <si>
    <t>ΑΑΑΑΑΑΑΑΑ</t>
  </si>
  <si>
    <t>ΒΒΒΒΒΒΒΒ</t>
  </si>
  <si>
    <t>ΓΓΓΓΓΓΓ</t>
  </si>
  <si>
    <t>ΔΔΔΔΔΔΔΔΔΔΔ</t>
  </si>
  <si>
    <t>ΕΕΕΕΕΕΕΕΕ</t>
  </si>
  <si>
    <t>ΖΖΖΖΖΖΖΖΖ</t>
  </si>
  <si>
    <t>ΗΗΗΗΗΗΗΗΗΗΗ</t>
  </si>
  <si>
    <t>ΘΘΘΘΘΘΘΘΘ</t>
  </si>
  <si>
    <t>ΣΣΣΣΣ</t>
  </si>
  <si>
    <t>ΒΒΒΒ</t>
  </si>
  <si>
    <t>012457821</t>
  </si>
  <si>
    <t>11204552</t>
  </si>
  <si>
    <t>102222</t>
  </si>
  <si>
    <t xml:space="preserve">Β. Γραμματέα </t>
  </si>
  <si>
    <t>ΣΧΟΛΕΙΟ</t>
  </si>
  <si>
    <t>ΛΥΚ ΤΑΞΕΙΣ ΖΙΤΣΑΣ</t>
  </si>
  <si>
    <t>ΥΠΗΡΕΣΙΑ:</t>
  </si>
  <si>
    <t>ΠΡΟΕΔΡΟΣ</t>
  </si>
  <si>
    <t>ΛΑΜΠΡΟΣ ΚΑΡΑΚΩΣΤΑΣ</t>
  </si>
  <si>
    <t>ssss</t>
  </si>
  <si>
    <t>Ποσοστά κρατήσεων</t>
  </si>
  <si>
    <t>Υγ Περίθαλψη</t>
  </si>
  <si>
    <t>Μετ Ταμείο</t>
  </si>
  <si>
    <t>Φόρος</t>
  </si>
  <si>
    <t>jjjjjjj</t>
  </si>
  <si>
    <t>Εθν(1021548792)</t>
  </si>
  <si>
    <t>Εργ(1200124579)</t>
  </si>
  <si>
    <t>Αμοιβή</t>
  </si>
  <si>
    <t>ΚΑΤΑΣΤΑΣΗ   ΓΙΑ ΚΑΤΑΘΕΣΗ ΣΤΗΝ ΤΡΑΠΕΖΑ</t>
  </si>
  <si>
    <t>ΒΕΒΑΙΩΣΗ ΑΠΟΔΟΧΩΝ ΑΠΟ 01/01/2006 ΕΩΣ 31/12/2006</t>
  </si>
  <si>
    <r>
      <t>Ακόμα βεβαιώνεται ότι η κ.</t>
    </r>
    <r>
      <rPr>
        <b/>
        <sz val="10"/>
        <rFont val="Arial"/>
        <family val="2"/>
      </rPr>
      <t>Γαλάνη Μαρία</t>
    </r>
    <r>
      <rPr>
        <sz val="10"/>
        <rFont val="Arial"/>
        <family val="2"/>
      </rPr>
      <t xml:space="preserve"> μετακινήθηκε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ημέρες για την μεταφορά γραπτών</t>
    </r>
  </si>
  <si>
    <r>
      <t xml:space="preserve">Οι παραπάνω δικαιούχοι εξουσιοδοτούμε τον κ. </t>
    </r>
    <r>
      <rPr>
        <b/>
        <sz val="10"/>
        <rFont val="Arial"/>
        <family val="2"/>
      </rPr>
      <t>Λάμπρο Καρακώστα</t>
    </r>
  </si>
  <si>
    <t>nnnnnnn</t>
  </si>
  <si>
    <t>aaaaa</t>
  </si>
  <si>
    <t>Σύνδεσμος</t>
  </si>
  <si>
    <t>ΣΥΝΔΕΣΜΟΣ</t>
  </si>
  <si>
    <t>ΜΕΡΕΣ</t>
  </si>
  <si>
    <t>Πληρωμής έκτακτης αμοιβής στην Λυκειακή επιτροπή σύμφωνα με την αριθμ.2/23501/0022/5-6-2006 Απόφαση Υπ.Οικ/κών</t>
  </si>
  <si>
    <t>099805141</t>
  </si>
  <si>
    <t xml:space="preserve">ΑΦΜ: </t>
  </si>
  <si>
    <t>Νέος - Παλαιός ασφαλισμένος</t>
  </si>
  <si>
    <t>ΤΕΑΔΥ Ερεγοδότη 3% για νέο Ασφαλισμένο</t>
  </si>
  <si>
    <t xml:space="preserve"> ΤΕΑΔΥ ασφαλισμένου 2% ή 6%</t>
  </si>
  <si>
    <t>ΤΕΑΔΥ Ασφαλισμένου 2% ή 6%</t>
  </si>
  <si>
    <t>ΤΕΑΔΥ Εργοδότη   2% ή 3%</t>
  </si>
  <si>
    <t>ξξξξ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</si>
</sst>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#,##0.00\ _Ε_υ_ρ_ω"/>
    <numFmt numFmtId="190" formatCode="#,##0.00\ [$€-1]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 Greek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 Greek"/>
      <family val="0"/>
    </font>
    <font>
      <sz val="11"/>
      <name val="Arial"/>
      <family val="2"/>
    </font>
    <font>
      <b/>
      <sz val="11"/>
      <name val="Arial Greek"/>
      <family val="0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8" borderId="1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90" fontId="1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 wrapText="1"/>
      <protection/>
    </xf>
    <xf numFmtId="4" fontId="12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2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4" borderId="0" xfId="33" applyFill="1" applyAlignment="1" applyProtection="1">
      <alignment horizontal="left"/>
      <protection locked="0"/>
    </xf>
    <xf numFmtId="0" fontId="6" fillId="34" borderId="0" xfId="33" applyFont="1" applyFill="1" applyAlignment="1" applyProtection="1">
      <alignment horizontal="left"/>
      <protection locked="0"/>
    </xf>
    <xf numFmtId="0" fontId="6" fillId="34" borderId="0" xfId="33" applyFill="1" applyProtection="1">
      <alignment/>
      <protection locked="0"/>
    </xf>
    <xf numFmtId="0" fontId="8" fillId="34" borderId="0" xfId="33" applyFont="1" applyFill="1" applyProtection="1">
      <alignment/>
      <protection locked="0"/>
    </xf>
    <xf numFmtId="0" fontId="8" fillId="34" borderId="0" xfId="33" applyFont="1" applyFill="1" applyProtection="1">
      <alignment/>
      <protection locked="0"/>
    </xf>
    <xf numFmtId="0" fontId="6" fillId="34" borderId="0" xfId="33" applyFill="1" applyProtection="1">
      <alignment/>
      <protection/>
    </xf>
    <xf numFmtId="0" fontId="8" fillId="34" borderId="0" xfId="33" applyFont="1" applyFill="1" applyProtection="1">
      <alignment/>
      <protection/>
    </xf>
    <xf numFmtId="0" fontId="8" fillId="34" borderId="13" xfId="33" applyFont="1" applyFill="1" applyBorder="1" applyProtection="1">
      <alignment/>
      <protection/>
    </xf>
    <xf numFmtId="0" fontId="8" fillId="34" borderId="14" xfId="33" applyFont="1" applyFill="1" applyBorder="1" applyProtection="1">
      <alignment/>
      <protection/>
    </xf>
    <xf numFmtId="49" fontId="8" fillId="34" borderId="14" xfId="33" applyNumberFormat="1" applyFont="1" applyFill="1" applyBorder="1" applyProtection="1">
      <alignment/>
      <protection/>
    </xf>
    <xf numFmtId="0" fontId="6" fillId="34" borderId="14" xfId="33" applyFont="1" applyFill="1" applyBorder="1" applyProtection="1">
      <alignment/>
      <protection/>
    </xf>
    <xf numFmtId="0" fontId="6" fillId="34" borderId="15" xfId="33" applyFont="1" applyFill="1" applyBorder="1" applyProtection="1">
      <alignment/>
      <protection/>
    </xf>
    <xf numFmtId="0" fontId="6" fillId="34" borderId="16" xfId="33" applyFill="1" applyBorder="1" applyProtection="1">
      <alignment/>
      <protection/>
    </xf>
    <xf numFmtId="0" fontId="6" fillId="34" borderId="0" xfId="33" applyFill="1" applyBorder="1" applyProtection="1">
      <alignment/>
      <protection/>
    </xf>
    <xf numFmtId="0" fontId="6" fillId="34" borderId="0" xfId="33" applyFont="1" applyFill="1" applyBorder="1" applyAlignment="1" applyProtection="1">
      <alignment horizontal="right"/>
      <protection/>
    </xf>
    <xf numFmtId="0" fontId="6" fillId="34" borderId="17" xfId="33" applyFill="1" applyBorder="1" applyProtection="1">
      <alignment/>
      <protection/>
    </xf>
    <xf numFmtId="0" fontId="8" fillId="34" borderId="14" xfId="33" applyFont="1" applyFill="1" applyBorder="1" applyProtection="1">
      <alignment/>
      <protection/>
    </xf>
    <xf numFmtId="0" fontId="6" fillId="34" borderId="14" xfId="33" applyFont="1" applyFill="1" applyBorder="1" applyAlignment="1" applyProtection="1">
      <alignment horizontal="left"/>
      <protection/>
    </xf>
    <xf numFmtId="0" fontId="6" fillId="34" borderId="18" xfId="33" applyFill="1" applyBorder="1" applyProtection="1">
      <alignment/>
      <protection/>
    </xf>
    <xf numFmtId="0" fontId="6" fillId="34" borderId="19" xfId="33" applyFill="1" applyBorder="1" applyProtection="1">
      <alignment/>
      <protection/>
    </xf>
    <xf numFmtId="0" fontId="6" fillId="34" borderId="19" xfId="33" applyFill="1" applyBorder="1" applyAlignment="1" applyProtection="1">
      <alignment horizontal="right"/>
      <protection/>
    </xf>
    <xf numFmtId="0" fontId="6" fillId="34" borderId="20" xfId="33" applyFill="1" applyBorder="1" applyProtection="1">
      <alignment/>
      <protection/>
    </xf>
    <xf numFmtId="0" fontId="8" fillId="34" borderId="21" xfId="33" applyFont="1" applyFill="1" applyBorder="1" applyAlignment="1" applyProtection="1">
      <alignment horizontal="center"/>
      <protection/>
    </xf>
    <xf numFmtId="0" fontId="8" fillId="34" borderId="15" xfId="33" applyFont="1" applyFill="1" applyBorder="1" applyAlignment="1" applyProtection="1">
      <alignment horizontal="center"/>
      <protection/>
    </xf>
    <xf numFmtId="0" fontId="8" fillId="34" borderId="11" xfId="33" applyFont="1" applyFill="1" applyBorder="1" applyAlignment="1" applyProtection="1">
      <alignment horizontal="center"/>
      <protection/>
    </xf>
    <xf numFmtId="9" fontId="8" fillId="34" borderId="20" xfId="33" applyNumberFormat="1" applyFont="1" applyFill="1" applyBorder="1" applyAlignment="1" applyProtection="1">
      <alignment horizontal="center"/>
      <protection/>
    </xf>
    <xf numFmtId="10" fontId="8" fillId="34" borderId="11" xfId="33" applyNumberFormat="1" applyFont="1" applyFill="1" applyBorder="1" applyAlignment="1" applyProtection="1">
      <alignment horizontal="center"/>
      <protection/>
    </xf>
    <xf numFmtId="9" fontId="8" fillId="34" borderId="11" xfId="33" applyNumberFormat="1" applyFont="1" applyFill="1" applyBorder="1" applyAlignment="1" applyProtection="1">
      <alignment horizontal="center"/>
      <protection/>
    </xf>
    <xf numFmtId="0" fontId="8" fillId="34" borderId="20" xfId="33" applyFont="1" applyFill="1" applyBorder="1" applyAlignment="1" applyProtection="1">
      <alignment horizontal="center"/>
      <protection/>
    </xf>
    <xf numFmtId="4" fontId="8" fillId="34" borderId="10" xfId="33" applyNumberFormat="1" applyFont="1" applyFill="1" applyBorder="1" applyAlignment="1" applyProtection="1">
      <alignment horizontal="center"/>
      <protection/>
    </xf>
    <xf numFmtId="4" fontId="8" fillId="34" borderId="10" xfId="33" applyNumberFormat="1" applyFont="1" applyFill="1" applyBorder="1" applyAlignment="1" applyProtection="1" quotePrefix="1">
      <alignment horizontal="center"/>
      <protection/>
    </xf>
    <xf numFmtId="0" fontId="6" fillId="35" borderId="0" xfId="33" applyFill="1" applyProtection="1">
      <alignment/>
      <protection locked="0"/>
    </xf>
    <xf numFmtId="0" fontId="8" fillId="35" borderId="0" xfId="33" applyFont="1" applyFill="1" applyProtection="1">
      <alignment/>
      <protection locked="0"/>
    </xf>
    <xf numFmtId="0" fontId="6" fillId="36" borderId="0" xfId="33" applyFill="1" applyAlignment="1" applyProtection="1">
      <alignment horizontal="center"/>
      <protection locked="0"/>
    </xf>
    <xf numFmtId="0" fontId="8" fillId="35" borderId="0" xfId="33" applyFont="1" applyFill="1" applyBorder="1" applyProtection="1">
      <alignment/>
      <protection locked="0"/>
    </xf>
    <xf numFmtId="0" fontId="6" fillId="35" borderId="0" xfId="33" applyFont="1" applyFill="1" applyBorder="1" applyProtection="1">
      <alignment/>
      <protection locked="0"/>
    </xf>
    <xf numFmtId="0" fontId="6" fillId="35" borderId="15" xfId="33" applyFont="1" applyFill="1" applyBorder="1" applyProtection="1">
      <alignment/>
      <protection locked="0"/>
    </xf>
    <xf numFmtId="0" fontId="6" fillId="35" borderId="0" xfId="33" applyFill="1" applyBorder="1" applyProtection="1">
      <alignment/>
      <protection locked="0"/>
    </xf>
    <xf numFmtId="0" fontId="6" fillId="35" borderId="17" xfId="33" applyFill="1" applyBorder="1" applyProtection="1">
      <alignment/>
      <protection locked="0"/>
    </xf>
    <xf numFmtId="0" fontId="6" fillId="35" borderId="17" xfId="33" applyFont="1" applyFill="1" applyBorder="1" applyProtection="1">
      <alignment/>
      <protection locked="0"/>
    </xf>
    <xf numFmtId="0" fontId="6" fillId="35" borderId="20" xfId="33" applyFill="1" applyBorder="1" applyProtection="1">
      <alignment/>
      <protection locked="0"/>
    </xf>
    <xf numFmtId="0" fontId="8" fillId="35" borderId="0" xfId="33" applyFont="1" applyFill="1" applyProtection="1">
      <alignment/>
      <protection locked="0"/>
    </xf>
    <xf numFmtId="0" fontId="8" fillId="34" borderId="0" xfId="33" applyFont="1" applyFill="1" applyBorder="1" applyAlignment="1" applyProtection="1">
      <alignment horizontal="center"/>
      <protection locked="0"/>
    </xf>
    <xf numFmtId="0" fontId="6" fillId="34" borderId="0" xfId="33" applyFont="1" applyFill="1" applyAlignment="1" applyProtection="1">
      <alignment horizontal="right"/>
      <protection locked="0"/>
    </xf>
    <xf numFmtId="14" fontId="6" fillId="34" borderId="0" xfId="33" applyNumberFormat="1" applyFont="1" applyFill="1" applyAlignment="1" applyProtection="1">
      <alignment horizontal="left"/>
      <protection locked="0"/>
    </xf>
    <xf numFmtId="0" fontId="8" fillId="34" borderId="0" xfId="33" applyFont="1" applyFill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/>
      <protection locked="0"/>
    </xf>
    <xf numFmtId="0" fontId="6" fillId="34" borderId="0" xfId="33" applyFont="1" applyFill="1" applyAlignment="1" applyProtection="1">
      <alignment horizontal="center"/>
      <protection/>
    </xf>
    <xf numFmtId="49" fontId="6" fillId="34" borderId="0" xfId="33" applyNumberFormat="1" applyFont="1" applyFill="1" applyAlignment="1" applyProtection="1">
      <alignment horizontal="left"/>
      <protection/>
    </xf>
    <xf numFmtId="0" fontId="1" fillId="37" borderId="0" xfId="0" applyFont="1" applyFill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/>
    </xf>
    <xf numFmtId="9" fontId="18" fillId="0" borderId="10" xfId="0" applyNumberFormat="1" applyFont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 shrinkToFit="1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3" fontId="12" fillId="0" borderId="23" xfId="0" applyNumberFormat="1" applyFont="1" applyBorder="1" applyAlignment="1" applyProtection="1">
      <alignment horizontal="center"/>
      <protection/>
    </xf>
    <xf numFmtId="3" fontId="12" fillId="0" borderId="24" xfId="0" applyNumberFormat="1" applyFont="1" applyBorder="1" applyAlignment="1" applyProtection="1">
      <alignment horizontal="center"/>
      <protection/>
    </xf>
    <xf numFmtId="3" fontId="12" fillId="0" borderId="12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34" borderId="0" xfId="33" applyFont="1" applyFill="1" applyAlignment="1" applyProtection="1">
      <alignment horizont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εβαίωση Αποδοχών Κενή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47625</xdr:rowOff>
    </xdr:from>
    <xdr:to>
      <xdr:col>3</xdr:col>
      <xdr:colOff>638175</xdr:colOff>
      <xdr:row>3</xdr:row>
      <xdr:rowOff>142875</xdr:rowOff>
    </xdr:to>
    <xdr:pic>
      <xdr:nvPicPr>
        <xdr:cNvPr id="1" name="Picture 1" descr="eth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190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>
    <tabColor indexed="33"/>
  </sheetPr>
  <dimension ref="A1:Q26"/>
  <sheetViews>
    <sheetView zoomScalePageLayoutView="0" workbookViewId="0" topLeftCell="A1">
      <pane xSplit="3" ySplit="1" topLeftCell="F2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P1" sqref="P1"/>
    </sheetView>
  </sheetViews>
  <sheetFormatPr defaultColWidth="9.140625" defaultRowHeight="12.75"/>
  <cols>
    <col min="1" max="1" width="3.140625" style="13" customWidth="1"/>
    <col min="2" max="2" width="13.28125" style="13" customWidth="1"/>
    <col min="3" max="3" width="11.140625" style="13" customWidth="1"/>
    <col min="4" max="4" width="10.7109375" style="13" customWidth="1"/>
    <col min="5" max="5" width="8.140625" style="13" customWidth="1"/>
    <col min="6" max="6" width="10.28125" style="13" customWidth="1"/>
    <col min="7" max="7" width="12.00390625" style="13" customWidth="1"/>
    <col min="8" max="8" width="7.421875" style="13" bestFit="1" customWidth="1"/>
    <col min="9" max="9" width="12.7109375" style="13" customWidth="1"/>
    <col min="10" max="10" width="6.7109375" style="13" customWidth="1"/>
    <col min="11" max="11" width="7.421875" style="13" customWidth="1"/>
    <col min="12" max="12" width="6.8515625" style="13" customWidth="1"/>
    <col min="13" max="13" width="15.140625" style="13" customWidth="1"/>
    <col min="14" max="14" width="11.00390625" style="13" bestFit="1" customWidth="1"/>
    <col min="15" max="15" width="16.140625" style="13" bestFit="1" customWidth="1"/>
    <col min="16" max="16" width="11.140625" style="13" customWidth="1"/>
    <col min="17" max="16384" width="9.140625" style="13" customWidth="1"/>
  </cols>
  <sheetData>
    <row r="1" spans="1:17" ht="75.75" customHeight="1">
      <c r="A1" s="109" t="s">
        <v>65</v>
      </c>
      <c r="B1" s="110" t="s">
        <v>32</v>
      </c>
      <c r="C1" s="110" t="s">
        <v>33</v>
      </c>
      <c r="D1" s="110" t="s">
        <v>74</v>
      </c>
      <c r="E1" s="110" t="s">
        <v>75</v>
      </c>
      <c r="F1" s="110" t="s">
        <v>76</v>
      </c>
      <c r="G1" s="110" t="s">
        <v>77</v>
      </c>
      <c r="H1" s="110" t="s">
        <v>128</v>
      </c>
      <c r="I1" s="110" t="s">
        <v>63</v>
      </c>
      <c r="J1" s="110" t="s">
        <v>141</v>
      </c>
      <c r="K1" s="110" t="s">
        <v>144</v>
      </c>
      <c r="L1" s="110" t="s">
        <v>145</v>
      </c>
      <c r="M1" s="110" t="s">
        <v>64</v>
      </c>
      <c r="N1" s="110" t="s">
        <v>36</v>
      </c>
      <c r="O1" s="110" t="s">
        <v>84</v>
      </c>
      <c r="P1" s="110" t="s">
        <v>78</v>
      </c>
      <c r="Q1" s="105">
        <f>COUNTA(B2:B50)</f>
        <v>10</v>
      </c>
    </row>
    <row r="2" spans="1:15" ht="25.5" customHeight="1">
      <c r="A2" s="15">
        <v>1</v>
      </c>
      <c r="B2" s="15" t="s">
        <v>101</v>
      </c>
      <c r="C2" s="15" t="s">
        <v>109</v>
      </c>
      <c r="D2" s="15" t="s">
        <v>58</v>
      </c>
      <c r="E2" s="15" t="s">
        <v>110</v>
      </c>
      <c r="F2" s="106" t="s">
        <v>111</v>
      </c>
      <c r="G2" s="15" t="s">
        <v>14</v>
      </c>
      <c r="H2" s="107">
        <v>430</v>
      </c>
      <c r="I2" s="15" t="s">
        <v>66</v>
      </c>
      <c r="J2" s="111">
        <v>0</v>
      </c>
      <c r="K2" s="111">
        <v>2</v>
      </c>
      <c r="L2" s="111">
        <v>2</v>
      </c>
      <c r="M2" s="15" t="s">
        <v>67</v>
      </c>
      <c r="N2" s="108">
        <v>2651030343</v>
      </c>
      <c r="O2" s="15" t="s">
        <v>126</v>
      </c>
    </row>
    <row r="3" spans="1:15" ht="24.75" customHeight="1">
      <c r="A3" s="16">
        <v>2</v>
      </c>
      <c r="B3" s="16" t="s">
        <v>102</v>
      </c>
      <c r="C3" s="16" t="s">
        <v>109</v>
      </c>
      <c r="D3" s="16" t="s">
        <v>97</v>
      </c>
      <c r="E3" s="16" t="s">
        <v>110</v>
      </c>
      <c r="F3" s="17"/>
      <c r="G3" s="16" t="s">
        <v>15</v>
      </c>
      <c r="H3" s="97">
        <v>338</v>
      </c>
      <c r="I3" s="16"/>
      <c r="J3" s="112">
        <v>0</v>
      </c>
      <c r="K3" s="112">
        <v>2</v>
      </c>
      <c r="L3" s="112">
        <v>2</v>
      </c>
      <c r="M3" s="16"/>
      <c r="N3" s="42"/>
      <c r="O3" s="16"/>
    </row>
    <row r="4" spans="1:15" ht="24.75" customHeight="1">
      <c r="A4" s="16">
        <v>3</v>
      </c>
      <c r="B4" s="18" t="s">
        <v>103</v>
      </c>
      <c r="C4" s="13" t="s">
        <v>109</v>
      </c>
      <c r="D4" s="18" t="s">
        <v>98</v>
      </c>
      <c r="E4" s="16" t="s">
        <v>110</v>
      </c>
      <c r="F4" s="17"/>
      <c r="G4" s="16" t="s">
        <v>79</v>
      </c>
      <c r="H4" s="97">
        <v>430</v>
      </c>
      <c r="I4" s="16" t="s">
        <v>92</v>
      </c>
      <c r="J4" s="112">
        <v>1</v>
      </c>
      <c r="K4" s="112">
        <v>6</v>
      </c>
      <c r="L4" s="112">
        <v>3</v>
      </c>
      <c r="M4" s="16"/>
      <c r="N4" s="43"/>
      <c r="O4" s="16"/>
    </row>
    <row r="5" spans="1:15" ht="24.75" customHeight="1">
      <c r="A5" s="16">
        <v>4</v>
      </c>
      <c r="B5" s="16" t="s">
        <v>104</v>
      </c>
      <c r="C5" s="16" t="s">
        <v>109</v>
      </c>
      <c r="D5" s="16" t="s">
        <v>99</v>
      </c>
      <c r="E5" s="16" t="s">
        <v>110</v>
      </c>
      <c r="F5" s="17"/>
      <c r="G5" s="16" t="s">
        <v>79</v>
      </c>
      <c r="H5" s="97">
        <v>430</v>
      </c>
      <c r="I5" s="16"/>
      <c r="J5" s="112">
        <v>1</v>
      </c>
      <c r="K5" s="112">
        <v>6</v>
      </c>
      <c r="L5" s="112">
        <v>3</v>
      </c>
      <c r="M5" s="16"/>
      <c r="N5" s="42"/>
      <c r="O5" s="16"/>
    </row>
    <row r="6" spans="1:15" ht="24.75" customHeight="1">
      <c r="A6" s="16">
        <v>5</v>
      </c>
      <c r="B6" s="16" t="s">
        <v>105</v>
      </c>
      <c r="C6" s="16" t="s">
        <v>109</v>
      </c>
      <c r="D6" s="16" t="s">
        <v>95</v>
      </c>
      <c r="E6" s="16" t="s">
        <v>110</v>
      </c>
      <c r="F6" s="17" t="s">
        <v>112</v>
      </c>
      <c r="G6" s="16" t="s">
        <v>16</v>
      </c>
      <c r="H6" s="97">
        <v>338</v>
      </c>
      <c r="I6" s="16" t="s">
        <v>93</v>
      </c>
      <c r="J6" s="112">
        <v>1</v>
      </c>
      <c r="K6" s="112">
        <v>6</v>
      </c>
      <c r="L6" s="112">
        <v>3</v>
      </c>
      <c r="M6" s="16" t="s">
        <v>94</v>
      </c>
      <c r="N6" s="42">
        <v>2651039531</v>
      </c>
      <c r="O6" s="16" t="s">
        <v>127</v>
      </c>
    </row>
    <row r="7" spans="1:15" ht="24.75" customHeight="1">
      <c r="A7" s="16">
        <v>6</v>
      </c>
      <c r="B7" s="16" t="s">
        <v>106</v>
      </c>
      <c r="C7" s="16" t="s">
        <v>109</v>
      </c>
      <c r="D7" s="16" t="s">
        <v>120</v>
      </c>
      <c r="E7" s="16" t="s">
        <v>110</v>
      </c>
      <c r="F7" s="17" t="s">
        <v>113</v>
      </c>
      <c r="G7" s="19" t="s">
        <v>16</v>
      </c>
      <c r="H7" s="98">
        <v>338</v>
      </c>
      <c r="I7" s="16" t="s">
        <v>96</v>
      </c>
      <c r="J7" s="112">
        <v>1</v>
      </c>
      <c r="K7" s="112">
        <v>6</v>
      </c>
      <c r="L7" s="112">
        <v>3</v>
      </c>
      <c r="M7" s="16" t="s">
        <v>94</v>
      </c>
      <c r="N7" s="42">
        <v>2651030248</v>
      </c>
      <c r="O7" s="16"/>
    </row>
    <row r="8" spans="1:15" s="23" customFormat="1" ht="24.75" customHeight="1">
      <c r="A8" s="20">
        <v>7</v>
      </c>
      <c r="B8" s="20" t="s">
        <v>107</v>
      </c>
      <c r="C8" s="20" t="s">
        <v>109</v>
      </c>
      <c r="D8" s="20" t="s">
        <v>100</v>
      </c>
      <c r="E8" s="20"/>
      <c r="F8" s="21"/>
      <c r="G8" s="22" t="s">
        <v>114</v>
      </c>
      <c r="H8" s="99">
        <v>277</v>
      </c>
      <c r="I8" s="20"/>
      <c r="J8" s="113">
        <v>1</v>
      </c>
      <c r="K8" s="113">
        <v>6</v>
      </c>
      <c r="L8" s="113">
        <v>3</v>
      </c>
      <c r="M8" s="20"/>
      <c r="N8" s="44"/>
      <c r="O8" s="20"/>
    </row>
    <row r="9" spans="1:15" ht="19.5" customHeight="1">
      <c r="A9" s="16">
        <v>8</v>
      </c>
      <c r="B9" s="20" t="s">
        <v>108</v>
      </c>
      <c r="C9" s="16" t="s">
        <v>125</v>
      </c>
      <c r="D9" s="16"/>
      <c r="E9" s="16"/>
      <c r="F9" s="16"/>
      <c r="G9" s="20" t="s">
        <v>114</v>
      </c>
      <c r="H9" s="100">
        <v>277</v>
      </c>
      <c r="I9" s="16"/>
      <c r="J9" s="112">
        <v>0</v>
      </c>
      <c r="K9" s="112">
        <v>2</v>
      </c>
      <c r="L9" s="112">
        <v>2</v>
      </c>
      <c r="M9" s="16"/>
      <c r="N9" s="42"/>
      <c r="O9" s="16"/>
    </row>
    <row r="10" spans="1:15" ht="19.5" customHeight="1">
      <c r="A10" s="16">
        <v>9</v>
      </c>
      <c r="B10" s="20" t="s">
        <v>133</v>
      </c>
      <c r="C10" s="16" t="s">
        <v>134</v>
      </c>
      <c r="D10" s="16"/>
      <c r="E10" s="16"/>
      <c r="F10" s="16">
        <v>1445256</v>
      </c>
      <c r="G10" s="20" t="s">
        <v>135</v>
      </c>
      <c r="H10" s="100">
        <f>I26*I25</f>
        <v>135.1</v>
      </c>
      <c r="I10" s="16"/>
      <c r="J10" s="112">
        <v>0</v>
      </c>
      <c r="K10" s="112">
        <v>2</v>
      </c>
      <c r="L10" s="112">
        <v>2</v>
      </c>
      <c r="M10" s="16"/>
      <c r="N10" s="42"/>
      <c r="O10" s="16"/>
    </row>
    <row r="11" spans="1:15" ht="18" customHeight="1">
      <c r="A11" s="16"/>
      <c r="B11" s="16" t="s">
        <v>103</v>
      </c>
      <c r="C11" s="16" t="s">
        <v>146</v>
      </c>
      <c r="D11" s="16"/>
      <c r="E11" s="16"/>
      <c r="F11" s="16"/>
      <c r="G11" s="16"/>
      <c r="H11" s="97">
        <v>200</v>
      </c>
      <c r="I11" s="16"/>
      <c r="J11" s="112">
        <v>1</v>
      </c>
      <c r="K11" s="112">
        <v>6</v>
      </c>
      <c r="L11" s="112">
        <v>3</v>
      </c>
      <c r="M11" s="16"/>
      <c r="N11" s="42"/>
      <c r="O11" s="16"/>
    </row>
    <row r="12" spans="1:15" ht="20.25" customHeight="1">
      <c r="A12" s="16"/>
      <c r="B12" s="16"/>
      <c r="C12" s="16"/>
      <c r="D12" s="16"/>
      <c r="E12" s="16"/>
      <c r="F12" s="16"/>
      <c r="G12" s="16"/>
      <c r="H12" s="97"/>
      <c r="I12" s="16"/>
      <c r="J12" s="112"/>
      <c r="K12" s="112"/>
      <c r="L12" s="112"/>
      <c r="M12" s="16"/>
      <c r="N12" s="42"/>
      <c r="O12" s="16"/>
    </row>
    <row r="16" spans="13:14" ht="12.75">
      <c r="M16" s="23" t="s">
        <v>121</v>
      </c>
      <c r="N16" s="23"/>
    </row>
    <row r="17" spans="13:14" ht="12.75">
      <c r="M17" s="23"/>
      <c r="N17" s="23"/>
    </row>
    <row r="18" spans="13:14" ht="12.75">
      <c r="M18" s="23" t="s">
        <v>122</v>
      </c>
      <c r="N18" s="24">
        <v>2.55</v>
      </c>
    </row>
    <row r="19" spans="13:14" ht="12.75">
      <c r="M19" s="23" t="s">
        <v>123</v>
      </c>
      <c r="N19" s="24">
        <v>2</v>
      </c>
    </row>
    <row r="20" spans="13:14" ht="12.75">
      <c r="M20" s="23"/>
      <c r="N20" s="24"/>
    </row>
    <row r="21" spans="7:14" ht="12.75">
      <c r="G21" s="13" t="s">
        <v>115</v>
      </c>
      <c r="I21" s="25" t="s">
        <v>116</v>
      </c>
      <c r="J21" s="25"/>
      <c r="K21" s="25"/>
      <c r="L21" s="25"/>
      <c r="M21" s="23" t="s">
        <v>124</v>
      </c>
      <c r="N21" s="24">
        <v>20</v>
      </c>
    </row>
    <row r="22" spans="7:14" ht="12.75">
      <c r="G22" s="13" t="s">
        <v>30</v>
      </c>
      <c r="I22" s="102" t="s">
        <v>139</v>
      </c>
      <c r="J22" s="102"/>
      <c r="K22" s="102"/>
      <c r="L22" s="102"/>
      <c r="M22" s="23"/>
      <c r="N22" s="23"/>
    </row>
    <row r="23" spans="7:14" ht="12.75">
      <c r="G23" s="13" t="s">
        <v>118</v>
      </c>
      <c r="I23" s="25" t="s">
        <v>119</v>
      </c>
      <c r="J23" s="25"/>
      <c r="K23" s="25"/>
      <c r="L23" s="25"/>
      <c r="M23" s="23"/>
      <c r="N23" s="23"/>
    </row>
    <row r="25" spans="7:12" ht="12.75">
      <c r="G25" s="13" t="s">
        <v>136</v>
      </c>
      <c r="I25" s="24">
        <v>19.3</v>
      </c>
      <c r="J25" s="24"/>
      <c r="K25" s="24"/>
      <c r="L25" s="24"/>
    </row>
    <row r="26" spans="7:12" ht="12.75">
      <c r="G26" s="13" t="s">
        <v>137</v>
      </c>
      <c r="I26" s="101">
        <v>7</v>
      </c>
      <c r="J26" s="101"/>
      <c r="K26" s="101"/>
      <c r="L26" s="101"/>
    </row>
  </sheetData>
  <sheetProtection password="CCE9" sheet="1" selectLockedCells="1"/>
  <printOptions/>
  <pageMargins left="0.75" right="0.75" top="1" bottom="1" header="0.5" footer="0.5"/>
  <pageSetup orientation="landscape" paperSize="9" scale="99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S33"/>
  <sheetViews>
    <sheetView zoomScalePageLayoutView="0" workbookViewId="0" topLeftCell="A1">
      <pane xSplit="3" topLeftCell="G1" activePane="topRight" state="frozen"/>
      <selection pane="topLeft" activeCell="C36" sqref="C36"/>
      <selection pane="topRight" activeCell="S43" sqref="S43"/>
    </sheetView>
  </sheetViews>
  <sheetFormatPr defaultColWidth="9.140625" defaultRowHeight="12.75"/>
  <cols>
    <col min="1" max="1" width="4.00390625" style="26" customWidth="1"/>
    <col min="2" max="2" width="18.00390625" style="26" customWidth="1"/>
    <col min="3" max="3" width="11.28125" style="26" customWidth="1"/>
    <col min="4" max="4" width="13.00390625" style="26" customWidth="1"/>
    <col min="5" max="5" width="11.7109375" style="26" customWidth="1"/>
    <col min="6" max="6" width="16.8515625" style="26" bestFit="1" customWidth="1"/>
    <col min="7" max="7" width="13.7109375" style="26" customWidth="1"/>
    <col min="8" max="8" width="9.8515625" style="26" customWidth="1"/>
    <col min="9" max="9" width="4.57421875" style="26" customWidth="1"/>
    <col min="10" max="10" width="8.7109375" style="26" customWidth="1"/>
    <col min="11" max="11" width="11.57421875" style="26" customWidth="1"/>
    <col min="12" max="12" width="8.7109375" style="26" bestFit="1" customWidth="1"/>
    <col min="13" max="13" width="8.00390625" style="26" bestFit="1" customWidth="1"/>
    <col min="14" max="14" width="4.8515625" style="26" customWidth="1"/>
    <col min="15" max="15" width="8.00390625" style="26" customWidth="1"/>
    <col min="16" max="16" width="9.8515625" style="26" bestFit="1" customWidth="1"/>
    <col min="17" max="17" width="10.140625" style="26" bestFit="1" customWidth="1"/>
    <col min="18" max="18" width="14.421875" style="26" customWidth="1"/>
    <col min="19" max="19" width="14.8515625" style="26" customWidth="1"/>
    <col min="20" max="20" width="14.140625" style="26" customWidth="1"/>
    <col min="21" max="16384" width="9.140625" style="26" customWidth="1"/>
  </cols>
  <sheetData>
    <row r="1" spans="1:19" ht="12.75">
      <c r="A1" s="26" t="s">
        <v>0</v>
      </c>
      <c r="F1" s="120" t="s">
        <v>13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27" t="s">
        <v>72</v>
      </c>
      <c r="S1" s="27">
        <f ca="1">YEAR(TODAY())</f>
        <v>2009</v>
      </c>
    </row>
    <row r="2" spans="6:17" ht="12.75"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24.75" customHeight="1">
      <c r="A3" s="28"/>
      <c r="B3" s="29" t="s">
        <v>117</v>
      </c>
      <c r="C3" s="49" t="str">
        <f>Βοηθητικο!I21</f>
        <v>ΛΥΚ ΤΑΞΕΙΣ ΖΙΤΣΑΣ</v>
      </c>
      <c r="F3" s="121" t="s">
        <v>138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5" spans="1:19" ht="15" customHeight="1">
      <c r="A5" s="137" t="s">
        <v>1</v>
      </c>
      <c r="B5" s="122" t="s">
        <v>2</v>
      </c>
      <c r="C5" s="123"/>
      <c r="D5" s="123"/>
      <c r="E5" s="123"/>
      <c r="F5" s="123"/>
      <c r="G5" s="123"/>
      <c r="H5" s="117" t="s">
        <v>5</v>
      </c>
      <c r="I5" s="129" t="s">
        <v>142</v>
      </c>
      <c r="J5" s="130"/>
      <c r="K5" s="124" t="s">
        <v>57</v>
      </c>
      <c r="L5" s="126" t="s">
        <v>6</v>
      </c>
      <c r="M5" s="128"/>
      <c r="N5" s="128"/>
      <c r="O5" s="128"/>
      <c r="P5" s="128"/>
      <c r="Q5" s="127"/>
      <c r="R5" s="117" t="s">
        <v>10</v>
      </c>
      <c r="S5" s="117" t="s">
        <v>11</v>
      </c>
    </row>
    <row r="6" spans="1:19" ht="51">
      <c r="A6" s="138"/>
      <c r="B6" s="32" t="s">
        <v>55</v>
      </c>
      <c r="C6" s="32" t="s">
        <v>54</v>
      </c>
      <c r="D6" s="33" t="s">
        <v>3</v>
      </c>
      <c r="E6" s="33" t="s">
        <v>4</v>
      </c>
      <c r="F6" s="33" t="s">
        <v>12</v>
      </c>
      <c r="G6" s="33" t="s">
        <v>30</v>
      </c>
      <c r="H6" s="118"/>
      <c r="I6" s="131"/>
      <c r="J6" s="132"/>
      <c r="K6" s="125"/>
      <c r="L6" s="33" t="s">
        <v>7</v>
      </c>
      <c r="M6" s="33" t="s">
        <v>8</v>
      </c>
      <c r="N6" s="126" t="s">
        <v>143</v>
      </c>
      <c r="O6" s="127"/>
      <c r="P6" s="33" t="s">
        <v>56</v>
      </c>
      <c r="Q6" s="33" t="s">
        <v>9</v>
      </c>
      <c r="R6" s="118"/>
      <c r="S6" s="119"/>
    </row>
    <row r="7" spans="1:19" ht="24.75" customHeight="1">
      <c r="A7" s="34">
        <v>1</v>
      </c>
      <c r="B7" s="35" t="str">
        <f>IF(ISTEXT(Βοηθητικο!B2),Βοηθητικο!B2,"")</f>
        <v>ΑΑΑΑΑΑΑΑΑ</v>
      </c>
      <c r="C7" s="35" t="str">
        <f>IF(ISTEXT(Βοηθητικο!B2),Βοηθητικο!C2,"")</f>
        <v>ΣΣΣΣΣ</v>
      </c>
      <c r="D7" s="35" t="str">
        <f>IF(ISTEXT(Βοηθητικο!D2),Βοηθητικο!D2,"")</f>
        <v>Κων/νος</v>
      </c>
      <c r="E7" s="35" t="str">
        <f>IF(ISTEXT(Βοηθητικο!E2),Βοηθητικο!E2,"")</f>
        <v>ΒΒΒΒ</v>
      </c>
      <c r="F7" s="35" t="str">
        <f>IF(ISTEXT(Βοηθητικο!G2),Βοηθητικο!G2,"")</f>
        <v>Πρόεδρος</v>
      </c>
      <c r="G7" s="35" t="str">
        <f>IF(ISTEXT(Βοηθητικο!B2),Βοηθητικο!F2,"")</f>
        <v>012457821</v>
      </c>
      <c r="H7" s="47">
        <f>IF(ISNUMBER(Βοηθητικο!H2),Βοηθητικο!H2,"")</f>
        <v>430</v>
      </c>
      <c r="I7" s="115">
        <f>IF(Βοηθητικο!J2=1,Βοηθητικο!L2/100,"")</f>
      </c>
      <c r="J7" s="47">
        <f>IF(I7&lt;&gt;"",H7*I7,"")</f>
      </c>
      <c r="K7" s="36">
        <f>IF(ISTEXT(Βοηθητικο!B2),IF(J7&lt;&gt;"",H7+J7,H7),"")</f>
        <v>430</v>
      </c>
      <c r="L7" s="36">
        <f>IF(ISNUMBER(K7),ROUND((Βοηθητικο!$N$19/100)*H7,2),"")</f>
        <v>8.6</v>
      </c>
      <c r="M7" s="36">
        <f>IF(ISNUMBER(K7),ROUND((Βοηθητικο!$N$18/100)*H7,2),"")</f>
        <v>10.97</v>
      </c>
      <c r="N7" s="115">
        <f>IF(ISTEXT(Βοηθητικο!B2),Βοηθητικο!K2/100,"")</f>
        <v>0.02</v>
      </c>
      <c r="O7" s="36">
        <f>IF(ISNUMBER(K7),ROUND(H7*N7,2),"")</f>
        <v>8.6</v>
      </c>
      <c r="P7" s="36">
        <f>IF(ISNUMBER(K7),Φόρος!J7,"")</f>
        <v>80.82999999999998</v>
      </c>
      <c r="Q7" s="36">
        <f>IF(ISNUMBER(K7),SUM(L7+M7+O7+P7),"")</f>
        <v>108.99999999999999</v>
      </c>
      <c r="R7" s="36">
        <f>IF(ISNUMBER(K7),K7-Q7,"")</f>
        <v>321</v>
      </c>
      <c r="S7" s="37"/>
    </row>
    <row r="8" spans="1:19" ht="24.75" customHeight="1">
      <c r="A8" s="34">
        <v>2</v>
      </c>
      <c r="B8" s="35" t="str">
        <f>IF(ISTEXT(Βοηθητικο!B3),Βοηθητικο!B3,"")</f>
        <v>ΒΒΒΒΒΒΒΒ</v>
      </c>
      <c r="C8" s="35" t="str">
        <f>IF(ISTEXT(Βοηθητικο!B3),Βοηθητικο!C3,"")</f>
        <v>ΣΣΣΣΣ</v>
      </c>
      <c r="D8" s="35" t="str">
        <f>IF(ISTEXT(Βοηθητικο!D3),Βοηθητικο!D3,"")</f>
        <v>Σταύρος</v>
      </c>
      <c r="E8" s="35" t="str">
        <f>IF(ISTEXT(Βοηθητικο!E3),Βοηθητικο!E3,"")</f>
        <v>ΒΒΒΒ</v>
      </c>
      <c r="F8" s="35" t="str">
        <f>IF(ISTEXT(Βοηθητικο!G3),Βοηθητικο!G3,"")</f>
        <v>Γραμματέας</v>
      </c>
      <c r="G8" s="35">
        <f>IF(ISTEXT(Βοηθητικο!B3),Βοηθητικο!F3,"")</f>
        <v>0</v>
      </c>
      <c r="H8" s="47">
        <f>IF(ISNUMBER(Βοηθητικο!H3),Βοηθητικο!H3,"")</f>
        <v>338</v>
      </c>
      <c r="I8" s="115">
        <f>IF(Βοηθητικο!J3=1,Βοηθητικο!L3/100,"")</f>
      </c>
      <c r="J8" s="47">
        <f aca="true" t="shared" si="0" ref="J8:J15">IF(I8&lt;&gt;"",H8*I8,"")</f>
      </c>
      <c r="K8" s="36">
        <f>IF(ISTEXT(Βοηθητικο!B3),IF(J8&lt;&gt;"",H8+J8,H8),"")</f>
        <v>338</v>
      </c>
      <c r="L8" s="36">
        <f>IF(ISNUMBER(K8),ROUND((Βοηθητικο!$N$19/100)*H8,2),"")</f>
        <v>6.76</v>
      </c>
      <c r="M8" s="36">
        <f>IF(ISNUMBER(K8),ROUND((Βοηθητικο!$N$18/100)*H8,2),"")</f>
        <v>8.62</v>
      </c>
      <c r="N8" s="115">
        <f>IF(ISTEXT(Βοηθητικο!B3),Βοηθητικο!K3/100,"")</f>
        <v>0.02</v>
      </c>
      <c r="O8" s="36">
        <f aca="true" t="shared" si="1" ref="O8:O16">IF(ISNUMBER(K8),ROUND(H8*N8,2),"")</f>
        <v>6.76</v>
      </c>
      <c r="P8" s="36">
        <f>IF(ISNUMBER(K8),Φόρος!J8,"")</f>
        <v>62.86</v>
      </c>
      <c r="Q8" s="36">
        <f aca="true" t="shared" si="2" ref="Q8:Q16">IF(ISNUMBER(K8),SUM(L8+M8+O8+P8),"")</f>
        <v>85</v>
      </c>
      <c r="R8" s="36">
        <f aca="true" t="shared" si="3" ref="R8:R16">IF(ISNUMBER(K8),K8-Q8,"")</f>
        <v>253</v>
      </c>
      <c r="S8" s="37"/>
    </row>
    <row r="9" spans="1:19" ht="24.75" customHeight="1">
      <c r="A9" s="34">
        <v>3</v>
      </c>
      <c r="B9" s="35" t="str">
        <f>IF(ISTEXT(Βοηθητικο!B4),Βοηθητικο!B4,"")</f>
        <v>ΓΓΓΓΓΓΓ</v>
      </c>
      <c r="C9" s="35" t="str">
        <f>IF(ISTEXT(Βοηθητικο!B4),Βοηθητικο!C4,"")</f>
        <v>ΣΣΣΣΣ</v>
      </c>
      <c r="D9" s="35" t="str">
        <f>IF(ISTEXT(Βοηθητικο!D4),Βοηθητικο!D4,"")</f>
        <v>Χριαστόφορος</v>
      </c>
      <c r="E9" s="35" t="str">
        <f>IF(ISTEXT(Βοηθητικο!E4),Βοηθητικο!E4,"")</f>
        <v>ΒΒΒΒ</v>
      </c>
      <c r="F9" s="35" t="str">
        <f>IF(ISTEXT(Βοηθητικο!G4),Βοηθητικο!G4,"")</f>
        <v>Χειριστής VBI</v>
      </c>
      <c r="G9" s="35">
        <f>IF(ISTEXT(Βοηθητικο!B4),Βοηθητικο!F4,"")</f>
        <v>0</v>
      </c>
      <c r="H9" s="47">
        <f>IF(ISNUMBER(Βοηθητικο!H4),Βοηθητικο!H4,"")</f>
        <v>430</v>
      </c>
      <c r="I9" s="115">
        <f>IF(Βοηθητικο!J4=1,Βοηθητικο!L4/100,"")</f>
        <v>0.03</v>
      </c>
      <c r="J9" s="47">
        <f t="shared" si="0"/>
        <v>12.9</v>
      </c>
      <c r="K9" s="36">
        <f>IF(ISTEXT(Βοηθητικο!B4),IF(J9&lt;&gt;"",H9+J9,H9),"")</f>
        <v>442.9</v>
      </c>
      <c r="L9" s="36">
        <f>IF(ISNUMBER(K9),ROUND((Βοηθητικο!$N$19/100)*H9,2),"")</f>
        <v>8.6</v>
      </c>
      <c r="M9" s="36">
        <f>IF(ISNUMBER(K9),ROUND((Βοηθητικο!$N$18/100)*H9,2),"")</f>
        <v>10.97</v>
      </c>
      <c r="N9" s="115">
        <f>IF(ISTEXT(Βοηθητικο!B4),Βοηθητικο!K4/100,"")</f>
        <v>0.06</v>
      </c>
      <c r="O9" s="36">
        <f t="shared" si="1"/>
        <v>25.8</v>
      </c>
      <c r="P9" s="36">
        <f>IF(ISNUMBER(K9),Φόρος!J9,"")</f>
        <v>79.52999999999999</v>
      </c>
      <c r="Q9" s="36">
        <f t="shared" si="2"/>
        <v>124.89999999999999</v>
      </c>
      <c r="R9" s="36">
        <f t="shared" si="3"/>
        <v>318</v>
      </c>
      <c r="S9" s="37"/>
    </row>
    <row r="10" spans="1:19" ht="24.75" customHeight="1">
      <c r="A10" s="34">
        <v>4</v>
      </c>
      <c r="B10" s="35" t="str">
        <f>IF(ISTEXT(Βοηθητικο!B5),Βοηθητικο!B5,"")</f>
        <v>ΔΔΔΔΔΔΔΔΔΔΔ</v>
      </c>
      <c r="C10" s="35" t="str">
        <f>IF(ISTEXT(Βοηθητικο!B5),Βοηθητικο!C5,"")</f>
        <v>ΣΣΣΣΣ</v>
      </c>
      <c r="D10" s="35" t="str">
        <f>IF(ISTEXT(Βοηθητικο!D5),Βοηθητικο!D5,"")</f>
        <v>Πύρρος</v>
      </c>
      <c r="E10" s="35" t="str">
        <f>IF(ISTEXT(Βοηθητικο!E5),Βοηθητικο!E5,"")</f>
        <v>ΒΒΒΒ</v>
      </c>
      <c r="F10" s="35" t="str">
        <f>IF(ISTEXT(Βοηθητικο!G5),Βοηθητικο!G5,"")</f>
        <v>Χειριστής VBI</v>
      </c>
      <c r="G10" s="35">
        <f>IF(ISTEXT(Βοηθητικο!B5),Βοηθητικο!F5,"")</f>
        <v>0</v>
      </c>
      <c r="H10" s="47">
        <f>IF(ISNUMBER(Βοηθητικο!H5),Βοηθητικο!H5,"")</f>
        <v>430</v>
      </c>
      <c r="I10" s="115">
        <f>IF(Βοηθητικο!J5=1,Βοηθητικο!L5/100,"")</f>
        <v>0.03</v>
      </c>
      <c r="J10" s="47">
        <f t="shared" si="0"/>
        <v>12.9</v>
      </c>
      <c r="K10" s="36">
        <f>IF(ISTEXT(Βοηθητικο!B5),IF(J10&lt;&gt;"",H10+J10,H10),"")</f>
        <v>442.9</v>
      </c>
      <c r="L10" s="36">
        <f>IF(ISNUMBER(K10),ROUND((Βοηθητικο!$N$19/100)*H10,2),"")</f>
        <v>8.6</v>
      </c>
      <c r="M10" s="36">
        <f>IF(ISNUMBER(K10),ROUND((Βοηθητικο!$N$18/100)*H10,2),"")</f>
        <v>10.97</v>
      </c>
      <c r="N10" s="115">
        <f>IF(ISTEXT(Βοηθητικο!B5),Βοηθητικο!K5/100,"")</f>
        <v>0.06</v>
      </c>
      <c r="O10" s="36">
        <f t="shared" si="1"/>
        <v>25.8</v>
      </c>
      <c r="P10" s="36">
        <f>IF(ISNUMBER(K10),Φόρος!J10,"")</f>
        <v>79.52999999999999</v>
      </c>
      <c r="Q10" s="36">
        <f t="shared" si="2"/>
        <v>124.89999999999999</v>
      </c>
      <c r="R10" s="36">
        <f t="shared" si="3"/>
        <v>318</v>
      </c>
      <c r="S10" s="37"/>
    </row>
    <row r="11" spans="1:19" ht="24.75" customHeight="1">
      <c r="A11" s="34">
        <v>5</v>
      </c>
      <c r="B11" s="35" t="str">
        <f>IF(ISTEXT(Βοηθητικο!B6),Βοηθητικο!B6,"")</f>
        <v>ΕΕΕΕΕΕΕΕΕ</v>
      </c>
      <c r="C11" s="35" t="str">
        <f>IF(ISTEXT(Βοηθητικο!B6),Βοηθητικο!C6,"")</f>
        <v>ΣΣΣΣΣ</v>
      </c>
      <c r="D11" s="35" t="str">
        <f>IF(ISTEXT(Βοηθητικο!D6),Βοηθητικο!D6,"")</f>
        <v>Αριστοτέλης</v>
      </c>
      <c r="E11" s="35" t="str">
        <f>IF(ISTEXT(Βοηθητικο!E6),Βοηθητικο!E6,"")</f>
        <v>ΒΒΒΒ</v>
      </c>
      <c r="F11" s="35" t="str">
        <f>IF(ISTEXT(Βοηθητικο!G6),Βοηθητικο!G6,"")</f>
        <v>Μέλος</v>
      </c>
      <c r="G11" s="35" t="str">
        <f>IF(ISTEXT(Βοηθητικο!B6),Βοηθητικο!F6,"")</f>
        <v>11204552</v>
      </c>
      <c r="H11" s="47">
        <f>IF(ISNUMBER(Βοηθητικο!H6),Βοηθητικο!H6,"")</f>
        <v>338</v>
      </c>
      <c r="I11" s="115">
        <f>IF(Βοηθητικο!J6=1,Βοηθητικο!L6/100,"")</f>
        <v>0.03</v>
      </c>
      <c r="J11" s="47">
        <f t="shared" si="0"/>
        <v>10.139999999999999</v>
      </c>
      <c r="K11" s="36">
        <f>IF(ISTEXT(Βοηθητικο!B6),IF(J11&lt;&gt;"",H11+J11,H11),"")</f>
        <v>348.14</v>
      </c>
      <c r="L11" s="36">
        <f>IF(ISNUMBER(K11),ROUND((Βοηθητικο!$N$19/100)*H11,2),"")</f>
        <v>6.76</v>
      </c>
      <c r="M11" s="36">
        <f>IF(ISNUMBER(K11),ROUND((Βοηθητικο!$N$18/100)*H11,2),"")</f>
        <v>8.62</v>
      </c>
      <c r="N11" s="115">
        <f>IF(ISTEXT(Βοηθητικο!B6),Βοηθητικο!K6/100,"")</f>
        <v>0.06</v>
      </c>
      <c r="O11" s="36">
        <f t="shared" si="1"/>
        <v>20.28</v>
      </c>
      <c r="P11" s="36">
        <f>IF(ISNUMBER(K11),Φόρος!J11,"")</f>
        <v>62.47999999999999</v>
      </c>
      <c r="Q11" s="36">
        <f t="shared" si="2"/>
        <v>98.13999999999999</v>
      </c>
      <c r="R11" s="36">
        <f t="shared" si="3"/>
        <v>250</v>
      </c>
      <c r="S11" s="37"/>
    </row>
    <row r="12" spans="1:19" ht="24.75" customHeight="1">
      <c r="A12" s="34">
        <v>6</v>
      </c>
      <c r="B12" s="35" t="str">
        <f>IF(ISTEXT(Βοηθητικο!B7),Βοηθητικο!B7,"")</f>
        <v>ΖΖΖΖΖΖΖΖΖ</v>
      </c>
      <c r="C12" s="35" t="str">
        <f>IF(ISTEXT(Βοηθητικο!B7),Βοηθητικο!C7,"")</f>
        <v>ΣΣΣΣΣ</v>
      </c>
      <c r="D12" s="35" t="str">
        <f>IF(ISTEXT(Βοηθητικο!D7),Βοηθητικο!D7,"")</f>
        <v>ssss</v>
      </c>
      <c r="E12" s="35" t="str">
        <f>IF(ISTEXT(Βοηθητικο!E7),Βοηθητικο!E7,"")</f>
        <v>ΒΒΒΒ</v>
      </c>
      <c r="F12" s="35" t="str">
        <f>IF(ISTEXT(Βοηθητικο!G7),Βοηθητικο!G7,"")</f>
        <v>Μέλος</v>
      </c>
      <c r="G12" s="35" t="str">
        <f>IF(ISTEXT(Βοηθητικο!B7),Βοηθητικο!F7,"")</f>
        <v>102222</v>
      </c>
      <c r="H12" s="47">
        <f>IF(ISNUMBER(Βοηθητικο!H7),Βοηθητικο!H7,"")</f>
        <v>338</v>
      </c>
      <c r="I12" s="115">
        <f>IF(Βοηθητικο!J7=1,Βοηθητικο!L7/100,"")</f>
        <v>0.03</v>
      </c>
      <c r="J12" s="47">
        <f t="shared" si="0"/>
        <v>10.139999999999999</v>
      </c>
      <c r="K12" s="36">
        <f>IF(ISTEXT(Βοηθητικο!B7),IF(J12&lt;&gt;"",H12+J12,H12),"")</f>
        <v>348.14</v>
      </c>
      <c r="L12" s="36">
        <f>IF(ISNUMBER(K12),ROUND((Βοηθητικο!$N$19/100)*H12,2),"")</f>
        <v>6.76</v>
      </c>
      <c r="M12" s="36">
        <f>IF(ISNUMBER(K12),ROUND((Βοηθητικο!$N$18/100)*H12,2),"")</f>
        <v>8.62</v>
      </c>
      <c r="N12" s="115">
        <f>IF(ISTEXT(Βοηθητικο!B7),Βοηθητικο!K7/100,"")</f>
        <v>0.06</v>
      </c>
      <c r="O12" s="36">
        <f t="shared" si="1"/>
        <v>20.28</v>
      </c>
      <c r="P12" s="36">
        <f>IF(ISNUMBER(K12),Φόρος!J12,"")</f>
        <v>62.47999999999999</v>
      </c>
      <c r="Q12" s="36">
        <f t="shared" si="2"/>
        <v>98.13999999999999</v>
      </c>
      <c r="R12" s="36">
        <f t="shared" si="3"/>
        <v>250</v>
      </c>
      <c r="S12" s="37"/>
    </row>
    <row r="13" spans="1:19" ht="24.75" customHeight="1">
      <c r="A13" s="34">
        <v>7</v>
      </c>
      <c r="B13" s="35" t="str">
        <f>IF(ISTEXT(Βοηθητικο!B8),Βοηθητικο!B8,"")</f>
        <v>ΗΗΗΗΗΗΗΗΗΗΗ</v>
      </c>
      <c r="C13" s="35" t="str">
        <f>IF(ISTEXT(Βοηθητικο!B8),Βοηθητικο!C8,"")</f>
        <v>ΣΣΣΣΣ</v>
      </c>
      <c r="D13" s="35" t="str">
        <f>IF(ISTEXT(Βοηθητικο!D8),Βοηθητικο!D8,"")</f>
        <v>ωωωωωωω</v>
      </c>
      <c r="E13" s="35">
        <f>IF(ISTEXT(Βοηθητικο!E8),Βοηθητικο!E8,"")</f>
      </c>
      <c r="F13" s="35" t="str">
        <f>IF(ISTEXT(Βοηθητικο!G8),Βοηθητικο!G8,"")</f>
        <v>Β. Γραμματέα </v>
      </c>
      <c r="G13" s="35">
        <f>IF(ISTEXT(Βοηθητικο!B8),Βοηθητικο!F8,"")</f>
        <v>0</v>
      </c>
      <c r="H13" s="47">
        <f>IF(ISNUMBER(Βοηθητικο!H8),Βοηθητικο!H8,"")</f>
        <v>277</v>
      </c>
      <c r="I13" s="115">
        <f>IF(Βοηθητικο!J8=1,Βοηθητικο!L8/100,"")</f>
        <v>0.03</v>
      </c>
      <c r="J13" s="47">
        <f t="shared" si="0"/>
        <v>8.31</v>
      </c>
      <c r="K13" s="36">
        <f>IF(ISTEXT(Βοηθητικο!B8),IF(J13&lt;&gt;"",H13+J13,H13),"")</f>
        <v>285.31</v>
      </c>
      <c r="L13" s="36">
        <f>IF(ISNUMBER(K13),ROUND((Βοηθητικο!$N$19/100)*H13,2),"")</f>
        <v>5.54</v>
      </c>
      <c r="M13" s="36">
        <f>IF(ISNUMBER(K13),ROUND((Βοηθητικο!$N$18/100)*H13,2),"")</f>
        <v>7.06</v>
      </c>
      <c r="N13" s="115">
        <f>IF(ISTEXT(Βοηθητικο!B8),Βοηθητικο!K8/100,"")</f>
        <v>0.06</v>
      </c>
      <c r="O13" s="36">
        <f t="shared" si="1"/>
        <v>16.62</v>
      </c>
      <c r="P13" s="36">
        <f>IF(ISNUMBER(K13),Φόρος!J13,"")</f>
        <v>51.09</v>
      </c>
      <c r="Q13" s="36">
        <f t="shared" si="2"/>
        <v>80.31</v>
      </c>
      <c r="R13" s="36">
        <f t="shared" si="3"/>
        <v>205</v>
      </c>
      <c r="S13" s="37"/>
    </row>
    <row r="14" spans="1:19" ht="24.75" customHeight="1">
      <c r="A14" s="34">
        <v>8</v>
      </c>
      <c r="B14" s="35" t="str">
        <f>IF(ISTEXT(Βοηθητικο!B9),Βοηθητικο!B9,"")</f>
        <v>ΘΘΘΘΘΘΘΘΘ</v>
      </c>
      <c r="C14" s="35" t="str">
        <f>IF(ISTEXT(Βοηθητικο!B9),Βοηθητικο!C9,"")</f>
        <v>jjjjjjj</v>
      </c>
      <c r="D14" s="35">
        <f>IF(ISTEXT(Βοηθητικο!D9),Βοηθητικο!D9,"")</f>
      </c>
      <c r="E14" s="35">
        <f>IF(ISTEXT(Βοηθητικο!E9),Βοηθητικο!E9,"")</f>
      </c>
      <c r="F14" s="35" t="str">
        <f>IF(ISTEXT(Βοηθητικο!G9),Βοηθητικο!G9,"")</f>
        <v>Β. Γραμματέα </v>
      </c>
      <c r="G14" s="35">
        <f>IF(ISTEXT(Βοηθητικο!B9),Βοηθητικο!F9,"")</f>
        <v>0</v>
      </c>
      <c r="H14" s="47">
        <f>IF(ISNUMBER(Βοηθητικο!H9),Βοηθητικο!H9,"")</f>
        <v>277</v>
      </c>
      <c r="I14" s="115">
        <f>IF(Βοηθητικο!J9=1,Βοηθητικο!L9/100,"")</f>
      </c>
      <c r="J14" s="47">
        <f t="shared" si="0"/>
      </c>
      <c r="K14" s="36">
        <f>IF(ISTEXT(Βοηθητικο!B9),IF(J14&lt;&gt;"",H14+J14,H14),"")</f>
        <v>277</v>
      </c>
      <c r="L14" s="36">
        <f>IF(ISNUMBER(K14),ROUND((Βοηθητικο!$N$19/100)*H14,2),"")</f>
        <v>5.54</v>
      </c>
      <c r="M14" s="36">
        <f>IF(ISNUMBER(K14),ROUND((Βοηθητικο!$N$18/100)*H14,2),"")</f>
        <v>7.06</v>
      </c>
      <c r="N14" s="115">
        <f>IF(ISTEXT(Βοηθητικο!B9),Βοηθητικο!K9/100,"")</f>
        <v>0.02</v>
      </c>
      <c r="O14" s="36">
        <f t="shared" si="1"/>
        <v>5.54</v>
      </c>
      <c r="P14" s="36">
        <f>IF(ISNUMBER(K14),Φόρος!J14,"")</f>
        <v>51.86000000000001</v>
      </c>
      <c r="Q14" s="36">
        <f t="shared" si="2"/>
        <v>70</v>
      </c>
      <c r="R14" s="36">
        <f t="shared" si="3"/>
        <v>207</v>
      </c>
      <c r="S14" s="37"/>
    </row>
    <row r="15" spans="1:19" ht="24.75" customHeight="1">
      <c r="A15" s="34">
        <v>9</v>
      </c>
      <c r="B15" s="35" t="str">
        <f>IF(ISTEXT(Βοηθητικο!B10),Βοηθητικο!B10,"")</f>
        <v>nnnnnnn</v>
      </c>
      <c r="C15" s="35" t="str">
        <f>IF(ISTEXT(Βοηθητικο!B10),Βοηθητικο!C10,"")</f>
        <v>aaaaa</v>
      </c>
      <c r="D15" s="35">
        <f>IF(ISTEXT(Βοηθητικο!D10),Βοηθητικο!D10,"")</f>
      </c>
      <c r="E15" s="35">
        <f>IF(ISTEXT(Βοηθητικο!E10),Βοηθητικο!E10,"")</f>
      </c>
      <c r="F15" s="35" t="str">
        <f>IF(ISTEXT(Βοηθητικο!G10),Βοηθητικο!G10,"")</f>
        <v>Σύνδεσμος</v>
      </c>
      <c r="G15" s="35">
        <f>IF(ISTEXT(Βοηθητικο!B10),Βοηθητικο!F10,"")</f>
        <v>1445256</v>
      </c>
      <c r="H15" s="47">
        <f>IF(ISNUMBER(Βοηθητικο!H10),Βοηθητικο!H10,"")</f>
        <v>135.1</v>
      </c>
      <c r="I15" s="115">
        <f>IF(Βοηθητικο!J10=1,Βοηθητικο!L10/100,"")</f>
      </c>
      <c r="J15" s="47">
        <f t="shared" si="0"/>
      </c>
      <c r="K15" s="36">
        <f>IF(ISTEXT(Βοηθητικο!B10),IF(J15&lt;&gt;"",H15+J15,H15),"")</f>
        <v>135.1</v>
      </c>
      <c r="L15" s="36">
        <f>IF(ISNUMBER(K15),ROUND((Βοηθητικο!$N$19/100)*H15,2),"")</f>
        <v>2.7</v>
      </c>
      <c r="M15" s="36">
        <f>IF(ISNUMBER(K15),ROUND((Βοηθητικο!$N$18/100)*H15,2),"")</f>
        <v>3.45</v>
      </c>
      <c r="N15" s="115">
        <f>IF(ISTEXT(Βοηθητικο!B10),Βοηθητικο!K10/100,"")</f>
        <v>0.02</v>
      </c>
      <c r="O15" s="36">
        <f t="shared" si="1"/>
        <v>2.7</v>
      </c>
      <c r="P15" s="36">
        <f>IF(ISNUMBER(K15),Φόρος!J15,"")</f>
        <v>25.25</v>
      </c>
      <c r="Q15" s="36">
        <f t="shared" si="2"/>
        <v>34.1</v>
      </c>
      <c r="R15" s="36">
        <f t="shared" si="3"/>
        <v>101</v>
      </c>
      <c r="S15" s="37"/>
    </row>
    <row r="16" spans="1:19" ht="30" customHeight="1">
      <c r="A16" s="38"/>
      <c r="B16" s="35" t="str">
        <f>IF(ISTEXT(Βοηθητικο!B11),Βοηθητικο!B11,"")</f>
        <v>ΓΓΓΓΓΓΓ</v>
      </c>
      <c r="C16" s="35" t="str">
        <f>IF(ISTEXT(Βοηθητικο!B11),Βοηθητικο!C11,"")</f>
        <v>ξξξξ</v>
      </c>
      <c r="D16" s="35">
        <f>IF(ISTEXT(Βοηθητικο!D11),Βοηθητικο!D11,"")</f>
      </c>
      <c r="E16" s="35">
        <f>IF(ISTEXT(Βοηθητικο!E11),Βοηθητικο!E11,"")</f>
      </c>
      <c r="F16" s="39"/>
      <c r="G16" s="35">
        <f>IF(ISTEXT(Βοηθητικο!B11),Βοηθητικο!F11,"")</f>
        <v>0</v>
      </c>
      <c r="H16" s="47">
        <f>IF(ISNUMBER(Βοηθητικο!H11),Βοηθητικο!H11,"")</f>
        <v>200</v>
      </c>
      <c r="I16" s="115">
        <f>IF(Βοηθητικο!J11=1,Βοηθητικο!L11/100,"")</f>
        <v>0.03</v>
      </c>
      <c r="J16" s="48"/>
      <c r="K16" s="36">
        <f>IF(ISTEXT(Βοηθητικο!B11),IF(J16&lt;&gt;"",H16+J16,H16),"")</f>
        <v>200</v>
      </c>
      <c r="L16" s="36">
        <f>IF(ISNUMBER(K16),ROUND((Βοηθητικο!$N$19/100)*H16,2),"")</f>
        <v>4</v>
      </c>
      <c r="M16" s="36">
        <f>IF(ISNUMBER(K16),ROUND((Βοηθητικο!$N$18/100)*H16,2),"")</f>
        <v>5.1</v>
      </c>
      <c r="N16" s="115">
        <f>IF(ISTEXT(Βοηθητικο!B11),Βοηθητικο!K11/100,"")</f>
        <v>0.06</v>
      </c>
      <c r="O16" s="36">
        <f t="shared" si="1"/>
        <v>12</v>
      </c>
      <c r="P16" s="36">
        <f>IF(ISNUMBER(K16),Φόρος!J16,"")</f>
        <v>35.900000000000006</v>
      </c>
      <c r="Q16" s="36">
        <f t="shared" si="2"/>
        <v>57.00000000000001</v>
      </c>
      <c r="R16" s="36">
        <f t="shared" si="3"/>
        <v>143</v>
      </c>
      <c r="S16" s="37"/>
    </row>
    <row r="17" spans="1:19" s="14" customFormat="1" ht="24.75" customHeight="1">
      <c r="A17" s="134" t="s">
        <v>9</v>
      </c>
      <c r="B17" s="135"/>
      <c r="C17" s="135"/>
      <c r="D17" s="135"/>
      <c r="E17" s="135"/>
      <c r="F17" s="135"/>
      <c r="G17" s="135"/>
      <c r="H17" s="136"/>
      <c r="I17" s="114"/>
      <c r="J17" s="114"/>
      <c r="K17" s="40">
        <f aca="true" t="shared" si="4" ref="K17:R17">SUM(K7:K16)</f>
        <v>3247.49</v>
      </c>
      <c r="L17" s="40">
        <f t="shared" si="4"/>
        <v>63.86</v>
      </c>
      <c r="M17" s="40">
        <f t="shared" si="4"/>
        <v>81.44</v>
      </c>
      <c r="N17" s="40"/>
      <c r="O17" s="40">
        <f t="shared" si="4"/>
        <v>144.38</v>
      </c>
      <c r="P17" s="40">
        <f t="shared" si="4"/>
        <v>591.81</v>
      </c>
      <c r="Q17" s="40">
        <f t="shared" si="4"/>
        <v>881.4899999999999</v>
      </c>
      <c r="R17" s="40">
        <f t="shared" si="4"/>
        <v>2366</v>
      </c>
      <c r="S17" s="41"/>
    </row>
    <row r="18" spans="1:18" s="14" customFormat="1" ht="18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14" customFormat="1" ht="18.75" customHeight="1">
      <c r="A19" s="30"/>
      <c r="B19" s="133" t="s">
        <v>73</v>
      </c>
      <c r="C19" s="133"/>
      <c r="D19" s="133"/>
      <c r="E19" s="13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14" customFormat="1" ht="15.75" customHeight="1">
      <c r="A20" s="30"/>
      <c r="B20" s="26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14" customFormat="1" ht="14.25" customHeight="1">
      <c r="A21" s="30"/>
      <c r="B21" s="26" t="s">
        <v>18</v>
      </c>
      <c r="C21" s="30"/>
      <c r="D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3" ht="15" customHeight="1">
      <c r="B22" s="26" t="s">
        <v>19</v>
      </c>
      <c r="M22" s="26" t="s">
        <v>132</v>
      </c>
    </row>
    <row r="23" spans="2:13" ht="14.25" customHeight="1">
      <c r="B23" s="26" t="s">
        <v>131</v>
      </c>
      <c r="M23" s="26" t="s">
        <v>22</v>
      </c>
    </row>
    <row r="24" ht="12.75">
      <c r="M24" s="26" t="s">
        <v>23</v>
      </c>
    </row>
    <row r="25" spans="5:13" ht="12.75">
      <c r="E25" s="30"/>
      <c r="M25" s="26" t="s">
        <v>24</v>
      </c>
    </row>
    <row r="26" ht="12.75">
      <c r="M26" s="26" t="s">
        <v>25</v>
      </c>
    </row>
    <row r="27" spans="4:17" ht="12.75">
      <c r="D27" s="26" t="s">
        <v>71</v>
      </c>
      <c r="E27" s="31">
        <f ca="1">TODAY()</f>
        <v>39960</v>
      </c>
      <c r="P27" s="26" t="s">
        <v>82</v>
      </c>
      <c r="Q27" s="31">
        <f ca="1">TODAY()</f>
        <v>39960</v>
      </c>
    </row>
    <row r="29" spans="4:15" ht="12.75">
      <c r="D29" s="28" t="s">
        <v>20</v>
      </c>
      <c r="E29" s="26" t="s">
        <v>21</v>
      </c>
      <c r="O29" s="26" t="s">
        <v>83</v>
      </c>
    </row>
    <row r="33" spans="4:16" ht="12.75">
      <c r="D33" s="50" t="str">
        <f>Βοηθητικο!I23</f>
        <v>ΛΑΜΠΡΟΣ ΚΑΡΑΚΩΣΤΑΣ</v>
      </c>
      <c r="P33" s="50" t="str">
        <f>Βοηθητικο!I23</f>
        <v>ΛΑΜΠΡΟΣ ΚΑΡΑΚΩΣΤΑΣ</v>
      </c>
    </row>
  </sheetData>
  <sheetProtection password="CCE9" sheet="1" selectLockedCells="1"/>
  <mergeCells count="13">
    <mergeCell ref="B19:E19"/>
    <mergeCell ref="A17:H17"/>
    <mergeCell ref="A5:A6"/>
    <mergeCell ref="R5:R6"/>
    <mergeCell ref="S5:S6"/>
    <mergeCell ref="F1:Q2"/>
    <mergeCell ref="F3:Q3"/>
    <mergeCell ref="B5:G5"/>
    <mergeCell ref="H5:H6"/>
    <mergeCell ref="K5:K6"/>
    <mergeCell ref="N6:O6"/>
    <mergeCell ref="L5:Q5"/>
    <mergeCell ref="I5:J6"/>
  </mergeCells>
  <printOptions/>
  <pageMargins left="0.11811023622047245" right="0.11811023622047245" top="0.4724409448818898" bottom="0.7874015748031497" header="0.2755905511811024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"/>
  <dimension ref="A6:J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11.57421875" style="0" customWidth="1"/>
    <col min="5" max="5" width="14.28125" style="0" customWidth="1"/>
    <col min="6" max="6" width="11.00390625" style="0" customWidth="1"/>
    <col min="7" max="7" width="11.140625" style="0" customWidth="1"/>
  </cols>
  <sheetData>
    <row r="6" spans="1:10" s="2" customFormat="1" ht="12.75">
      <c r="A6" s="2" t="s">
        <v>68</v>
      </c>
      <c r="B6" s="2" t="s">
        <v>32</v>
      </c>
      <c r="C6" s="2" t="s">
        <v>87</v>
      </c>
      <c r="D6" s="2" t="s">
        <v>88</v>
      </c>
      <c r="E6" s="2" t="s">
        <v>89</v>
      </c>
      <c r="F6" s="2" t="s">
        <v>90</v>
      </c>
      <c r="G6" s="2" t="s">
        <v>26</v>
      </c>
      <c r="H6" s="2" t="s">
        <v>27</v>
      </c>
      <c r="I6" s="2" t="s">
        <v>91</v>
      </c>
      <c r="J6" s="2" t="s">
        <v>28</v>
      </c>
    </row>
    <row r="7" spans="1:10" ht="12.75">
      <c r="A7" s="4">
        <v>1</v>
      </c>
      <c r="B7" s="4" t="str">
        <f>IF(ISTEXT(Βοηθητικο!B2),Βοηθητικο!B2,"")</f>
        <v>ΑΑΑΑΑΑΑΑΑ</v>
      </c>
      <c r="C7" s="11">
        <f>IF(ISNUMBER(Κατάσταση!K7),Κατάσταση!K7,"")</f>
        <v>430</v>
      </c>
      <c r="D7" s="11">
        <f>IF(ISNUMBER(Κατάσταση!L7),Κατάσταση!L7,"")</f>
        <v>8.6</v>
      </c>
      <c r="E7" s="11">
        <f>IF(ISNUMBER(Κατάσταση!M7),Κατάσταση!M7,"")</f>
        <v>10.97</v>
      </c>
      <c r="F7" s="11">
        <f>IF(ISNUMBER(Κατάσταση!O7),Κατάσταση!O7,"")</f>
        <v>8.6</v>
      </c>
      <c r="G7" s="12">
        <f>IF(ISNUMBER(C7),ROUND((C7-SUM(D7:F7))*(Βοηθητικο!$N$21/100),2),"")</f>
        <v>80.37</v>
      </c>
      <c r="H7" s="12">
        <f>IF(ISNUMBER(C7),C7-SUM(D7:G7),"")</f>
        <v>321.46</v>
      </c>
      <c r="I7" s="12">
        <f>IF(ISNUMBER(C7),(H7-TRUNC(H7)),"")</f>
        <v>0.45999999999997954</v>
      </c>
      <c r="J7" s="12">
        <f>IF(ISNUMBER(C7),IF(I7&lt;=0.5,G7+I7,G7-(1-I7)),"")</f>
        <v>80.82999999999998</v>
      </c>
    </row>
    <row r="8" spans="1:10" ht="12.75">
      <c r="A8" s="4">
        <v>2</v>
      </c>
      <c r="B8" s="4" t="str">
        <f>IF(ISTEXT(Βοηθητικο!B3),Βοηθητικο!B3,"")</f>
        <v>ΒΒΒΒΒΒΒΒ</v>
      </c>
      <c r="C8" s="11">
        <f>IF(ISNUMBER(Κατάσταση!K8),Κατάσταση!K8,"")</f>
        <v>338</v>
      </c>
      <c r="D8" s="11">
        <f>IF(ISNUMBER(Κατάσταση!L8),Κατάσταση!L8,"")</f>
        <v>6.76</v>
      </c>
      <c r="E8" s="11">
        <f>IF(ISNUMBER(Κατάσταση!M8),Κατάσταση!M8,"")</f>
        <v>8.62</v>
      </c>
      <c r="F8" s="11">
        <f>IF(ISNUMBER(Κατάσταση!O8),Κατάσταση!O8,"")</f>
        <v>6.76</v>
      </c>
      <c r="G8" s="12">
        <f>IF(ISNUMBER(C8),ROUND((C8-SUM(D8:F8))*(Βοηθητικο!$N$21/100),2),"")</f>
        <v>63.17</v>
      </c>
      <c r="H8" s="12">
        <f aca="true" t="shared" si="0" ref="H8:H16">IF(ISNUMBER(C8),C8-SUM(D8:G8),"")</f>
        <v>252.69</v>
      </c>
      <c r="I8" s="12">
        <f aca="true" t="shared" si="1" ref="I8:I16">IF(ISNUMBER(C8),(H8-TRUNC(H8)),"")</f>
        <v>0.6899999999999977</v>
      </c>
      <c r="J8" s="12">
        <f aca="true" t="shared" si="2" ref="J8:J16">IF(ISNUMBER(C8),IF(I8&lt;=0.5,G8+I8,G8-(1-I8)),"")</f>
        <v>62.86</v>
      </c>
    </row>
    <row r="9" spans="1:10" ht="12.75">
      <c r="A9" s="4">
        <v>3</v>
      </c>
      <c r="B9" s="4" t="str">
        <f>IF(ISTEXT(Βοηθητικο!B4),Βοηθητικο!B4,"")</f>
        <v>ΓΓΓΓΓΓΓ</v>
      </c>
      <c r="C9" s="11">
        <f>IF(ISNUMBER(Κατάσταση!K9),Κατάσταση!K9,"")</f>
        <v>442.9</v>
      </c>
      <c r="D9" s="11">
        <f>IF(ISNUMBER(Κατάσταση!L9),Κατάσταση!L9,"")</f>
        <v>8.6</v>
      </c>
      <c r="E9" s="11">
        <f>IF(ISNUMBER(Κατάσταση!M9),Κατάσταση!M9,"")</f>
        <v>10.97</v>
      </c>
      <c r="F9" s="11">
        <f>IF(ISNUMBER(Κατάσταση!O9),Κατάσταση!O9,"")</f>
        <v>25.8</v>
      </c>
      <c r="G9" s="12">
        <f>IF(ISNUMBER(C9),ROUND((C9-SUM(D9:F9))*(Βοηθητικο!$N$21/100),2),"")</f>
        <v>79.51</v>
      </c>
      <c r="H9" s="12">
        <f t="shared" si="0"/>
        <v>318.02</v>
      </c>
      <c r="I9" s="12">
        <f t="shared" si="1"/>
        <v>0.01999999999998181</v>
      </c>
      <c r="J9" s="12">
        <f t="shared" si="2"/>
        <v>79.52999999999999</v>
      </c>
    </row>
    <row r="10" spans="1:10" ht="12.75">
      <c r="A10" s="4">
        <v>4</v>
      </c>
      <c r="B10" s="4" t="str">
        <f>IF(ISTEXT(Βοηθητικο!B5),Βοηθητικο!B5,"")</f>
        <v>ΔΔΔΔΔΔΔΔΔΔΔ</v>
      </c>
      <c r="C10" s="11">
        <f>IF(ISNUMBER(Κατάσταση!K10),Κατάσταση!K10,"")</f>
        <v>442.9</v>
      </c>
      <c r="D10" s="11">
        <f>IF(ISNUMBER(Κατάσταση!L10),Κατάσταση!L10,"")</f>
        <v>8.6</v>
      </c>
      <c r="E10" s="11">
        <f>IF(ISNUMBER(Κατάσταση!M10),Κατάσταση!M10,"")</f>
        <v>10.97</v>
      </c>
      <c r="F10" s="11">
        <f>IF(ISNUMBER(Κατάσταση!O10),Κατάσταση!O10,"")</f>
        <v>25.8</v>
      </c>
      <c r="G10" s="12">
        <f>IF(ISNUMBER(C10),ROUND((C10-SUM(D10:F10))*(Βοηθητικο!$N$21/100),2),"")</f>
        <v>79.51</v>
      </c>
      <c r="H10" s="12">
        <f t="shared" si="0"/>
        <v>318.02</v>
      </c>
      <c r="I10" s="12">
        <f t="shared" si="1"/>
        <v>0.01999999999998181</v>
      </c>
      <c r="J10" s="12">
        <f t="shared" si="2"/>
        <v>79.52999999999999</v>
      </c>
    </row>
    <row r="11" spans="1:10" ht="12.75">
      <c r="A11" s="4">
        <v>5</v>
      </c>
      <c r="B11" s="4" t="str">
        <f>IF(ISTEXT(Βοηθητικο!B6),Βοηθητικο!B6,"")</f>
        <v>ΕΕΕΕΕΕΕΕΕ</v>
      </c>
      <c r="C11" s="11">
        <f>IF(ISNUMBER(Κατάσταση!K11),Κατάσταση!K11,"")</f>
        <v>348.14</v>
      </c>
      <c r="D11" s="11">
        <f>IF(ISNUMBER(Κατάσταση!L11),Κατάσταση!L11,"")</f>
        <v>6.76</v>
      </c>
      <c r="E11" s="11">
        <f>IF(ISNUMBER(Κατάσταση!M11),Κατάσταση!M11,"")</f>
        <v>8.62</v>
      </c>
      <c r="F11" s="11">
        <f>IF(ISNUMBER(Κατάσταση!O11),Κατάσταση!O11,"")</f>
        <v>20.28</v>
      </c>
      <c r="G11" s="12">
        <f>IF(ISNUMBER(C11),ROUND((C11-SUM(D11:F11))*(Βοηθητικο!$N$21/100),2),"")</f>
        <v>62.5</v>
      </c>
      <c r="H11" s="12">
        <f t="shared" si="0"/>
        <v>249.98</v>
      </c>
      <c r="I11" s="12">
        <f t="shared" si="1"/>
        <v>0.9799999999999898</v>
      </c>
      <c r="J11" s="12">
        <f t="shared" si="2"/>
        <v>62.47999999999999</v>
      </c>
    </row>
    <row r="12" spans="1:10" ht="12.75">
      <c r="A12" s="4">
        <v>6</v>
      </c>
      <c r="B12" s="4" t="str">
        <f>IF(ISTEXT(Βοηθητικο!B7),Βοηθητικο!B7,"")</f>
        <v>ΖΖΖΖΖΖΖΖΖ</v>
      </c>
      <c r="C12" s="11">
        <f>IF(ISNUMBER(Κατάσταση!K12),Κατάσταση!K12,"")</f>
        <v>348.14</v>
      </c>
      <c r="D12" s="11">
        <f>IF(ISNUMBER(Κατάσταση!L12),Κατάσταση!L12,"")</f>
        <v>6.76</v>
      </c>
      <c r="E12" s="11">
        <f>IF(ISNUMBER(Κατάσταση!M12),Κατάσταση!M12,"")</f>
        <v>8.62</v>
      </c>
      <c r="F12" s="11">
        <f>IF(ISNUMBER(Κατάσταση!O12),Κατάσταση!O12,"")</f>
        <v>20.28</v>
      </c>
      <c r="G12" s="12">
        <f>IF(ISNUMBER(C12),ROUND((C12-SUM(D12:F12))*(Βοηθητικο!$N$21/100),2),"")</f>
        <v>62.5</v>
      </c>
      <c r="H12" s="12">
        <f t="shared" si="0"/>
        <v>249.98</v>
      </c>
      <c r="I12" s="12">
        <f t="shared" si="1"/>
        <v>0.9799999999999898</v>
      </c>
      <c r="J12" s="12">
        <f t="shared" si="2"/>
        <v>62.47999999999999</v>
      </c>
    </row>
    <row r="13" spans="1:10" ht="12.75">
      <c r="A13" s="4">
        <v>7</v>
      </c>
      <c r="B13" s="4" t="str">
        <f>IF(ISTEXT(Βοηθητικο!B8),Βοηθητικο!B8,"")</f>
        <v>ΗΗΗΗΗΗΗΗΗΗΗ</v>
      </c>
      <c r="C13" s="11">
        <f>IF(ISNUMBER(Κατάσταση!K13),Κατάσταση!K13,"")</f>
        <v>285.31</v>
      </c>
      <c r="D13" s="11">
        <f>IF(ISNUMBER(Κατάσταση!L13),Κατάσταση!L13,"")</f>
        <v>5.54</v>
      </c>
      <c r="E13" s="11">
        <f>IF(ISNUMBER(Κατάσταση!M13),Κατάσταση!M13,"")</f>
        <v>7.06</v>
      </c>
      <c r="F13" s="11">
        <f>IF(ISNUMBER(Κατάσταση!O13),Κατάσταση!O13,"")</f>
        <v>16.62</v>
      </c>
      <c r="G13" s="12">
        <f>IF(ISNUMBER(C13),ROUND((C13-SUM(D13:F13))*(Βοηθητικο!$N$21/100),2),"")</f>
        <v>51.22</v>
      </c>
      <c r="H13" s="12">
        <f t="shared" si="0"/>
        <v>204.87</v>
      </c>
      <c r="I13" s="12">
        <f t="shared" si="1"/>
        <v>0.8700000000000045</v>
      </c>
      <c r="J13" s="12">
        <f t="shared" si="2"/>
        <v>51.09</v>
      </c>
    </row>
    <row r="14" spans="1:10" ht="12.75">
      <c r="A14" s="4">
        <v>8</v>
      </c>
      <c r="B14" s="4" t="str">
        <f>IF(ISTEXT(Βοηθητικο!B9),Βοηθητικο!B9,"")</f>
        <v>ΘΘΘΘΘΘΘΘΘ</v>
      </c>
      <c r="C14" s="11">
        <f>IF(ISNUMBER(Κατάσταση!K14),Κατάσταση!K14,"")</f>
        <v>277</v>
      </c>
      <c r="D14" s="11">
        <f>IF(ISNUMBER(Κατάσταση!L14),Κατάσταση!L14,"")</f>
        <v>5.54</v>
      </c>
      <c r="E14" s="11">
        <f>IF(ISNUMBER(Κατάσταση!M14),Κατάσταση!M14,"")</f>
        <v>7.06</v>
      </c>
      <c r="F14" s="11">
        <f>IF(ISNUMBER(Κατάσταση!O14),Κατάσταση!O14,"")</f>
        <v>5.54</v>
      </c>
      <c r="G14" s="12">
        <f>IF(ISNUMBER(C14),ROUND((C14-SUM(D14:F14))*(Βοηθητικο!$N$21/100),2),"")</f>
        <v>51.77</v>
      </c>
      <c r="H14" s="12">
        <f t="shared" si="0"/>
        <v>207.09</v>
      </c>
      <c r="I14" s="12">
        <f t="shared" si="1"/>
        <v>0.09000000000000341</v>
      </c>
      <c r="J14" s="12">
        <f t="shared" si="2"/>
        <v>51.86000000000001</v>
      </c>
    </row>
    <row r="15" spans="1:10" ht="12.75">
      <c r="A15" s="4">
        <v>9</v>
      </c>
      <c r="B15" s="4" t="str">
        <f>IF(ISTEXT(Βοηθητικο!B10),Βοηθητικο!B10,"")</f>
        <v>nnnnnnn</v>
      </c>
      <c r="C15" s="11">
        <f>IF(ISNUMBER(Κατάσταση!K15),Κατάσταση!K15,"")</f>
        <v>135.1</v>
      </c>
      <c r="D15" s="11">
        <f>IF(ISNUMBER(Κατάσταση!L15),Κατάσταση!L15,"")</f>
        <v>2.7</v>
      </c>
      <c r="E15" s="11">
        <f>IF(ISNUMBER(Κατάσταση!M15),Κατάσταση!M15,"")</f>
        <v>3.45</v>
      </c>
      <c r="F15" s="11">
        <f>IF(ISNUMBER(Κατάσταση!O15),Κατάσταση!O15,"")</f>
        <v>2.7</v>
      </c>
      <c r="G15" s="12">
        <f>IF(ISNUMBER(C15),ROUND((C15-SUM(D15:F15))*(Βοηθητικο!$N$21/100),2),"")</f>
        <v>25.25</v>
      </c>
      <c r="H15" s="12">
        <f t="shared" si="0"/>
        <v>101</v>
      </c>
      <c r="I15" s="12">
        <f t="shared" si="1"/>
        <v>0</v>
      </c>
      <c r="J15" s="12">
        <f t="shared" si="2"/>
        <v>25.25</v>
      </c>
    </row>
    <row r="16" spans="1:10" ht="12.75">
      <c r="A16" s="116">
        <v>10</v>
      </c>
      <c r="B16" s="4">
        <f>IF(ISTEXT(Βοηθητικο!B13),Βοηθητικο!B13,"")</f>
      </c>
      <c r="C16" s="11">
        <f>IF(ISNUMBER(Κατάσταση!K16),Κατάσταση!K16,"")</f>
        <v>200</v>
      </c>
      <c r="D16" s="11">
        <f>IF(ISNUMBER(Κατάσταση!L16),Κατάσταση!L16,"")</f>
        <v>4</v>
      </c>
      <c r="E16" s="11">
        <f>IF(ISNUMBER(Κατάσταση!M16),Κατάσταση!M16,"")</f>
        <v>5.1</v>
      </c>
      <c r="F16" s="11">
        <f>IF(ISNUMBER(Κατάσταση!O16),Κατάσταση!O16,"")</f>
        <v>12</v>
      </c>
      <c r="G16" s="12">
        <f>IF(ISNUMBER(C16),ROUND((C16-SUM(D16:F16))*(Βοηθητικο!$N$21/100),2),"")</f>
        <v>35.78</v>
      </c>
      <c r="H16" s="12">
        <f t="shared" si="0"/>
        <v>143.12</v>
      </c>
      <c r="I16" s="12">
        <f t="shared" si="1"/>
        <v>0.12000000000000455</v>
      </c>
      <c r="J16" s="12">
        <f t="shared" si="2"/>
        <v>35.900000000000006</v>
      </c>
    </row>
    <row r="17" spans="2:10" ht="15">
      <c r="B17" s="3" t="s">
        <v>29</v>
      </c>
      <c r="C17" s="9">
        <f>SUM(C7:C16)</f>
        <v>3247.49</v>
      </c>
      <c r="D17" s="9">
        <f aca="true" t="shared" si="3" ref="D17:J17">SUM(D7:D16)</f>
        <v>63.86</v>
      </c>
      <c r="E17" s="9">
        <f t="shared" si="3"/>
        <v>81.44</v>
      </c>
      <c r="F17" s="9">
        <f t="shared" si="3"/>
        <v>144.38</v>
      </c>
      <c r="G17" s="9">
        <f t="shared" si="3"/>
        <v>591.5799999999999</v>
      </c>
      <c r="H17" s="9">
        <f t="shared" si="3"/>
        <v>2366.23</v>
      </c>
      <c r="I17" s="9">
        <f t="shared" si="3"/>
        <v>4.229999999999933</v>
      </c>
      <c r="J17" s="9">
        <f t="shared" si="3"/>
        <v>591.81</v>
      </c>
    </row>
    <row r="22" ht="12.75">
      <c r="F22" s="8"/>
    </row>
    <row r="27" spans="2:10" s="1" customFormat="1" ht="12.75">
      <c r="B27"/>
      <c r="C27"/>
      <c r="D27"/>
      <c r="E27"/>
      <c r="F27"/>
      <c r="G27"/>
      <c r="H27"/>
      <c r="I27"/>
      <c r="J27"/>
    </row>
  </sheetData>
  <sheetProtection password="CCE9" sheet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O35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3.140625" style="82" customWidth="1"/>
    <col min="2" max="3" width="9.140625" style="82" customWidth="1"/>
    <col min="4" max="4" width="10.7109375" style="82" customWidth="1"/>
    <col min="5" max="5" width="10.28125" style="82" customWidth="1"/>
    <col min="6" max="7" width="12.00390625" style="82" customWidth="1"/>
    <col min="8" max="8" width="12.8515625" style="82" customWidth="1"/>
    <col min="9" max="9" width="13.00390625" style="82" customWidth="1"/>
    <col min="10" max="10" width="11.00390625" style="82" customWidth="1"/>
    <col min="11" max="11" width="9.421875" style="82" customWidth="1"/>
    <col min="12" max="12" width="11.8515625" style="82" customWidth="1"/>
    <col min="13" max="13" width="9.140625" style="82" hidden="1" customWidth="1"/>
    <col min="14" max="14" width="6.8515625" style="82" customWidth="1"/>
    <col min="15" max="15" width="9.140625" style="82" hidden="1" customWidth="1"/>
    <col min="16" max="16384" width="9.140625" style="82" customWidth="1"/>
  </cols>
  <sheetData>
    <row r="1" spans="2:3" ht="13.5" customHeight="1">
      <c r="B1" s="83" t="s">
        <v>69</v>
      </c>
      <c r="C1" s="84">
        <v>10</v>
      </c>
    </row>
    <row r="2" spans="1:1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M2" s="82">
        <v>2</v>
      </c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53"/>
      <c r="B4" s="51"/>
      <c r="C4" s="51"/>
      <c r="D4" s="51"/>
      <c r="E4" s="51"/>
      <c r="F4" s="51"/>
      <c r="G4" s="53"/>
      <c r="H4" s="53"/>
      <c r="I4" s="53"/>
      <c r="J4" s="53"/>
      <c r="K4" s="53"/>
    </row>
    <row r="5" spans="1:11" ht="12.75">
      <c r="A5" s="53"/>
      <c r="B5" s="51"/>
      <c r="C5" s="52" t="s">
        <v>70</v>
      </c>
      <c r="D5" s="51"/>
      <c r="E5" s="51"/>
      <c r="F5" s="51"/>
      <c r="G5" s="53"/>
      <c r="H5" s="53"/>
      <c r="I5" s="53"/>
      <c r="J5" s="53"/>
      <c r="K5" s="53"/>
    </row>
    <row r="6" spans="1:11" ht="12.75">
      <c r="A6" s="53"/>
      <c r="B6" s="52" t="s">
        <v>53</v>
      </c>
      <c r="C6" s="51"/>
      <c r="D6" s="51"/>
      <c r="E6" s="51"/>
      <c r="F6" s="51"/>
      <c r="G6" s="53"/>
      <c r="H6" s="53"/>
      <c r="I6" s="53"/>
      <c r="J6" s="53"/>
      <c r="K6" s="53"/>
    </row>
    <row r="7" spans="1:11" ht="12.75">
      <c r="A7" s="53"/>
      <c r="B7" s="52" t="s">
        <v>80</v>
      </c>
      <c r="C7" s="53"/>
      <c r="D7" s="51"/>
      <c r="E7" s="51"/>
      <c r="F7" s="51"/>
      <c r="G7" s="53"/>
      <c r="H7" s="53"/>
      <c r="I7" s="53"/>
      <c r="J7" s="53"/>
      <c r="K7" s="53"/>
    </row>
    <row r="8" spans="1:11" ht="12.75">
      <c r="A8" s="53"/>
      <c r="B8" s="51"/>
      <c r="C8" s="52" t="s">
        <v>62</v>
      </c>
      <c r="D8" s="53"/>
      <c r="E8" s="51"/>
      <c r="F8" s="51"/>
      <c r="G8" s="53"/>
      <c r="H8" s="53"/>
      <c r="I8" s="53"/>
      <c r="J8" s="53"/>
      <c r="K8" s="53"/>
    </row>
    <row r="9" spans="1:11" ht="12.75">
      <c r="A9" s="53"/>
      <c r="B9" s="51"/>
      <c r="C9" s="103" t="s">
        <v>140</v>
      </c>
      <c r="D9" s="104" t="str">
        <f>Βοηθητικο!I22</f>
        <v>099805141</v>
      </c>
      <c r="E9" s="51"/>
      <c r="F9" s="51"/>
      <c r="G9" s="53"/>
      <c r="H9" s="53"/>
      <c r="I9" s="53"/>
      <c r="J9" s="53"/>
      <c r="K9" s="53"/>
    </row>
    <row r="10" spans="1:11" ht="12.75">
      <c r="A10" s="53"/>
      <c r="B10" s="54"/>
      <c r="C10" s="54"/>
      <c r="D10" s="53"/>
      <c r="E10" s="53"/>
      <c r="F10" s="53"/>
      <c r="G10" s="53"/>
      <c r="H10" s="53"/>
      <c r="I10" s="53"/>
      <c r="J10" s="53"/>
      <c r="K10" s="53"/>
    </row>
    <row r="11" spans="1:11" ht="12.75">
      <c r="A11" s="53"/>
      <c r="B11" s="53"/>
      <c r="C11" s="53"/>
      <c r="D11" s="53"/>
      <c r="E11" s="53"/>
      <c r="F11" s="55" t="s">
        <v>130</v>
      </c>
      <c r="G11" s="53"/>
      <c r="H11" s="53"/>
      <c r="I11" s="53"/>
      <c r="J11" s="53"/>
      <c r="K11" s="53"/>
    </row>
    <row r="12" spans="1:11" ht="12.75">
      <c r="A12" s="53"/>
      <c r="B12" s="54" t="s">
        <v>31</v>
      </c>
      <c r="C12" s="54"/>
      <c r="D12" s="53"/>
      <c r="E12" s="53"/>
      <c r="F12" s="53"/>
      <c r="G12" s="53"/>
      <c r="H12" s="53"/>
      <c r="I12" s="53"/>
      <c r="J12" s="53"/>
      <c r="K12" s="53"/>
    </row>
    <row r="13" spans="1:15" ht="12.75">
      <c r="A13" s="53"/>
      <c r="B13" s="58"/>
      <c r="C13" s="59"/>
      <c r="D13" s="59"/>
      <c r="E13" s="59"/>
      <c r="F13" s="59"/>
      <c r="G13" s="59"/>
      <c r="H13" s="59"/>
      <c r="I13" s="60"/>
      <c r="J13" s="61"/>
      <c r="K13" s="62"/>
      <c r="L13" s="85"/>
      <c r="M13" s="86"/>
      <c r="N13" s="86"/>
      <c r="O13" s="87"/>
    </row>
    <row r="14" spans="1:15" ht="12.75">
      <c r="A14" s="53"/>
      <c r="B14" s="63" t="s">
        <v>32</v>
      </c>
      <c r="C14" s="64"/>
      <c r="D14" s="64"/>
      <c r="E14" s="64" t="s">
        <v>33</v>
      </c>
      <c r="F14" s="64"/>
      <c r="G14" s="64" t="s">
        <v>34</v>
      </c>
      <c r="H14" s="64"/>
      <c r="I14" s="64" t="s">
        <v>30</v>
      </c>
      <c r="J14" s="65" t="s">
        <v>64</v>
      </c>
      <c r="K14" s="66"/>
      <c r="L14" s="88"/>
      <c r="M14" s="88"/>
      <c r="N14" s="88"/>
      <c r="O14" s="89"/>
    </row>
    <row r="15" spans="1:15" ht="12.75">
      <c r="A15" s="53"/>
      <c r="B15" s="58" t="str">
        <f>INDEX(Βοηθητικο!B2:B12,Βεβαίωση!C1)</f>
        <v>ΓΓΓΓΓΓΓ</v>
      </c>
      <c r="C15" s="61"/>
      <c r="D15" s="61"/>
      <c r="E15" s="67" t="str">
        <f>INDEX(Βοηθητικο!C2:C12,Βεβαίωση!C1)</f>
        <v>ξξξξ</v>
      </c>
      <c r="F15" s="59"/>
      <c r="G15" s="61">
        <f>INDEX(Βοηθητικο!D2:D12,Βεβαίωση!C1)</f>
        <v>0</v>
      </c>
      <c r="H15" s="59"/>
      <c r="I15" s="68">
        <f>INDEX(Βοηθητικο!F2:F12,Βεβαίωση!C1)</f>
        <v>0</v>
      </c>
      <c r="J15" s="61">
        <f>INDEX(Βοηθητικο!M2:M12,Βεβαίωση!C1)</f>
        <v>0</v>
      </c>
      <c r="K15" s="62"/>
      <c r="L15" s="86"/>
      <c r="M15" s="86"/>
      <c r="N15" s="86"/>
      <c r="O15" s="90"/>
    </row>
    <row r="16" spans="1:15" ht="12.75">
      <c r="A16" s="53"/>
      <c r="B16" s="63" t="s">
        <v>35</v>
      </c>
      <c r="C16" s="64"/>
      <c r="D16" s="64"/>
      <c r="E16" s="64"/>
      <c r="F16" s="64" t="s">
        <v>36</v>
      </c>
      <c r="G16" s="64"/>
      <c r="H16" s="64" t="s">
        <v>37</v>
      </c>
      <c r="I16" s="64"/>
      <c r="J16" s="64"/>
      <c r="K16" s="66"/>
      <c r="L16" s="88"/>
      <c r="M16" s="88"/>
      <c r="N16" s="88"/>
      <c r="O16" s="89"/>
    </row>
    <row r="17" spans="1:15" ht="12.75">
      <c r="A17" s="53"/>
      <c r="B17" s="69">
        <f>INDEX(Βοηθητικο!I2:I12,Βεβαίωση!C1)</f>
        <v>0</v>
      </c>
      <c r="C17" s="70"/>
      <c r="D17" s="70"/>
      <c r="E17" s="70"/>
      <c r="F17" s="71">
        <f>INDEX(Βοηθητικο!N2:N12,Βεβαίωση!C1)</f>
        <v>0</v>
      </c>
      <c r="G17" s="70"/>
      <c r="H17" s="70">
        <f>INDEX(Βοηθητικο!G2:G12,Βεβαίωση!C1)</f>
        <v>0</v>
      </c>
      <c r="I17" s="70"/>
      <c r="J17" s="70"/>
      <c r="K17" s="72"/>
      <c r="L17" s="88"/>
      <c r="M17" s="88"/>
      <c r="N17" s="88"/>
      <c r="O17" s="91"/>
    </row>
    <row r="18" spans="1:11" ht="12.75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4" ht="12.75">
      <c r="A19" s="53"/>
      <c r="B19" s="57"/>
      <c r="C19" s="56"/>
      <c r="D19" s="56"/>
      <c r="E19" s="56"/>
      <c r="F19" s="56"/>
      <c r="G19" s="56"/>
      <c r="H19" s="56"/>
      <c r="I19" s="56"/>
      <c r="J19" s="56"/>
      <c r="K19" s="56"/>
      <c r="N19" s="83"/>
    </row>
    <row r="20" spans="1:11" ht="12.75">
      <c r="A20" s="53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3"/>
      <c r="B21" s="57" t="s">
        <v>38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3"/>
      <c r="B22" s="73" t="s">
        <v>39</v>
      </c>
      <c r="C22" s="74" t="s">
        <v>40</v>
      </c>
      <c r="D22" s="73" t="s">
        <v>59</v>
      </c>
      <c r="E22" s="73" t="s">
        <v>41</v>
      </c>
      <c r="F22" s="73" t="s">
        <v>42</v>
      </c>
      <c r="G22" s="73" t="s">
        <v>43</v>
      </c>
      <c r="H22" s="73" t="s">
        <v>44</v>
      </c>
      <c r="I22" s="73" t="s">
        <v>45</v>
      </c>
      <c r="J22" s="73" t="s">
        <v>46</v>
      </c>
      <c r="K22" s="74" t="s">
        <v>47</v>
      </c>
    </row>
    <row r="23" spans="1:11" ht="12.75">
      <c r="A23" s="53"/>
      <c r="B23" s="75" t="s">
        <v>48</v>
      </c>
      <c r="C23" s="76">
        <v>0.02</v>
      </c>
      <c r="D23" s="77">
        <v>0.0255</v>
      </c>
      <c r="E23" s="78">
        <v>0.02</v>
      </c>
      <c r="F23" s="78">
        <v>0.01</v>
      </c>
      <c r="G23" s="75" t="s">
        <v>49</v>
      </c>
      <c r="H23" s="75" t="s">
        <v>50</v>
      </c>
      <c r="I23" s="75" t="s">
        <v>51</v>
      </c>
      <c r="J23" s="75"/>
      <c r="K23" s="79" t="s">
        <v>51</v>
      </c>
    </row>
    <row r="24" spans="1:11" ht="12.75">
      <c r="A24" s="53"/>
      <c r="B24" s="80">
        <f>INDEX(Κατάσταση!K7:K16,Βεβαίωση!C1)</f>
        <v>200</v>
      </c>
      <c r="C24" s="80">
        <f>INDEX(Κατάσταση!L7:L16,Βεβαίωση!C1)</f>
        <v>4</v>
      </c>
      <c r="D24" s="80">
        <f>INDEX(Κατάσταση!M7:M16,Βεβαίωση!C1)</f>
        <v>5.1</v>
      </c>
      <c r="E24" s="80">
        <f>INDEX(Κατάσταση!O7:O16,Βεβαίωση!C1)</f>
        <v>12</v>
      </c>
      <c r="F24" s="81" t="s">
        <v>81</v>
      </c>
      <c r="G24" s="81" t="s">
        <v>81</v>
      </c>
      <c r="H24" s="80">
        <f>E24+D24+C24</f>
        <v>21.1</v>
      </c>
      <c r="I24" s="80">
        <f>B24-H24</f>
        <v>178.9</v>
      </c>
      <c r="J24" s="80">
        <f>INDEX(Κατάσταση!P7:P16,Βεβαίωση!C1)</f>
        <v>35.900000000000006</v>
      </c>
      <c r="K24" s="80">
        <f>I24-J24</f>
        <v>143</v>
      </c>
    </row>
    <row r="25" spans="1:11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.75">
      <c r="A26" s="53"/>
      <c r="B26" s="53"/>
      <c r="C26" s="53"/>
      <c r="D26" s="53"/>
      <c r="E26" s="53"/>
      <c r="F26" s="93"/>
      <c r="G26" s="53"/>
      <c r="H26" s="53"/>
      <c r="I26" s="53"/>
      <c r="J26" s="53"/>
      <c r="K26" s="53"/>
    </row>
    <row r="27" spans="1:11" ht="12.75">
      <c r="A27" s="53"/>
      <c r="B27" s="53"/>
      <c r="C27" s="53"/>
      <c r="D27" s="53"/>
      <c r="E27" s="53"/>
      <c r="F27" s="53"/>
      <c r="G27" s="53"/>
      <c r="H27" s="94" t="s">
        <v>60</v>
      </c>
      <c r="I27" s="95">
        <f ca="1">TODAY()</f>
        <v>39960</v>
      </c>
      <c r="J27" s="53"/>
      <c r="K27" s="53"/>
    </row>
    <row r="28" spans="1:11" ht="12.75">
      <c r="A28" s="53"/>
      <c r="B28" s="53"/>
      <c r="C28" s="53"/>
      <c r="D28" s="53"/>
      <c r="E28" s="53"/>
      <c r="F28" s="53"/>
      <c r="G28" s="53"/>
      <c r="H28" s="96"/>
      <c r="I28" s="96"/>
      <c r="J28" s="53"/>
      <c r="K28" s="53"/>
    </row>
    <row r="29" spans="1:11" ht="12.75">
      <c r="A29" s="53"/>
      <c r="B29" s="53"/>
      <c r="C29" s="53"/>
      <c r="D29" s="53"/>
      <c r="E29" s="53"/>
      <c r="F29" s="53"/>
      <c r="G29" s="53"/>
      <c r="H29" s="139" t="s">
        <v>61</v>
      </c>
      <c r="I29" s="139"/>
      <c r="J29" s="53"/>
      <c r="K29" s="53"/>
    </row>
    <row r="30" spans="1:1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2" ht="12.75">
      <c r="A33" s="53"/>
      <c r="B33" s="53"/>
      <c r="C33" s="53"/>
      <c r="D33" s="53"/>
      <c r="E33" s="53"/>
      <c r="F33" s="53"/>
      <c r="G33" s="53"/>
      <c r="H33" s="139" t="str">
        <f>Βοηθητικο!I23</f>
        <v>ΛΑΜΠΡΟΣ ΚΑΡΑΚΩΣΤΑΣ</v>
      </c>
      <c r="I33" s="139"/>
      <c r="J33" s="54"/>
      <c r="K33" s="54"/>
      <c r="L33" s="92"/>
    </row>
    <row r="34" spans="1:1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4" t="s">
        <v>52</v>
      </c>
      <c r="K35" s="53"/>
    </row>
  </sheetData>
  <sheetProtection password="CCE9" sheet="1" objects="1" scenarios="1" selectLockedCells="1"/>
  <mergeCells count="2">
    <mergeCell ref="H29:I29"/>
    <mergeCell ref="H33:I33"/>
  </mergeCells>
  <printOptions/>
  <pageMargins left="0.75" right="1.99" top="1" bottom="1" header="0.5" footer="0.5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2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12.7109375" style="0" customWidth="1"/>
    <col min="4" max="4" width="12.140625" style="0" customWidth="1"/>
    <col min="5" max="5" width="31.140625" style="0" customWidth="1"/>
    <col min="6" max="6" width="13.28125" style="0" customWidth="1"/>
  </cols>
  <sheetData>
    <row r="2" ht="12.75">
      <c r="D2" s="5"/>
    </row>
    <row r="3" ht="12.75">
      <c r="C3" t="s">
        <v>129</v>
      </c>
    </row>
    <row r="5" spans="1:6" ht="12.75">
      <c r="A5" s="6" t="s">
        <v>68</v>
      </c>
      <c r="B5" s="6" t="s">
        <v>32</v>
      </c>
      <c r="C5" s="6" t="s">
        <v>33</v>
      </c>
      <c r="D5" s="6" t="s">
        <v>36</v>
      </c>
      <c r="E5" s="6" t="s">
        <v>85</v>
      </c>
      <c r="F5" s="6" t="s">
        <v>51</v>
      </c>
    </row>
    <row r="6" spans="1:6" ht="19.5" customHeight="1">
      <c r="A6" s="4">
        <v>1</v>
      </c>
      <c r="B6" s="4" t="str">
        <f>IF(ISTEXT(Βοηθητικο!B2),Βοηθητικο!B2,"")</f>
        <v>ΑΑΑΑΑΑΑΑΑ</v>
      </c>
      <c r="C6" s="4" t="str">
        <f>IF(ISTEXT(Βοηθητικο!C2),Βοηθητικο!C2,"")</f>
        <v>ΣΣΣΣΣ</v>
      </c>
      <c r="D6" s="45">
        <f>IF(ISNUMBER(Βοηθητικο!N2),Βοηθητικο!N2,"")</f>
        <v>2651030343</v>
      </c>
      <c r="E6" s="46" t="str">
        <f>IF(ISTEXT(Βοηθητικο!O2),Βοηθητικο!O2,"")</f>
        <v>Εθν(1021548792)</v>
      </c>
      <c r="F6" s="10">
        <f>IF(ISNUMBER(Κατάσταση!R7),Κατάσταση!R7,"")</f>
        <v>321</v>
      </c>
    </row>
    <row r="7" spans="1:6" ht="19.5" customHeight="1">
      <c r="A7" s="4">
        <v>2</v>
      </c>
      <c r="B7" s="4" t="str">
        <f>IF(ISTEXT(Βοηθητικο!B3),Βοηθητικο!B3,"")</f>
        <v>ΒΒΒΒΒΒΒΒ</v>
      </c>
      <c r="C7" s="4" t="str">
        <f>IF(ISTEXT(Βοηθητικο!C3),Βοηθητικο!C3,"")</f>
        <v>ΣΣΣΣΣ</v>
      </c>
      <c r="D7" s="45">
        <f>IF(ISNUMBER(Βοηθητικο!N3),Βοηθητικο!N3,"")</f>
      </c>
      <c r="E7" s="46">
        <f>IF(ISTEXT(Βοηθητικο!O3),Βοηθητικο!O3,"")</f>
      </c>
      <c r="F7" s="10">
        <f>IF(ISNUMBER(Κατάσταση!R8),Κατάσταση!R8,"")</f>
        <v>253</v>
      </c>
    </row>
    <row r="8" spans="1:6" ht="19.5" customHeight="1">
      <c r="A8" s="4">
        <v>3</v>
      </c>
      <c r="B8" s="4" t="str">
        <f>IF(ISTEXT(Βοηθητικο!B4),Βοηθητικο!B4,"")</f>
        <v>ΓΓΓΓΓΓΓ</v>
      </c>
      <c r="C8" s="4" t="str">
        <f>IF(ISTEXT(Βοηθητικο!C4),Βοηθητικο!C4,"")</f>
        <v>ΣΣΣΣΣ</v>
      </c>
      <c r="D8" s="45">
        <f>IF(ISNUMBER(Βοηθητικο!N4),Βοηθητικο!N4,"")</f>
      </c>
      <c r="E8" s="46">
        <f>IF(ISTEXT(Βοηθητικο!O4),Βοηθητικο!O4,"")</f>
      </c>
      <c r="F8" s="10">
        <f>IF(ISNUMBER(Κατάσταση!R9),Κατάσταση!R9,"")</f>
        <v>318</v>
      </c>
    </row>
    <row r="9" spans="1:6" ht="19.5" customHeight="1">
      <c r="A9" s="4">
        <v>4</v>
      </c>
      <c r="B9" s="4" t="str">
        <f>IF(ISTEXT(Βοηθητικο!B5),Βοηθητικο!B5,"")</f>
        <v>ΔΔΔΔΔΔΔΔΔΔΔ</v>
      </c>
      <c r="C9" s="4" t="str">
        <f>IF(ISTEXT(Βοηθητικο!C5),Βοηθητικο!C5,"")</f>
        <v>ΣΣΣΣΣ</v>
      </c>
      <c r="D9" s="45">
        <f>IF(ISNUMBER(Βοηθητικο!N5),Βοηθητικο!N5,"")</f>
      </c>
      <c r="E9" s="46">
        <f>IF(ISTEXT(Βοηθητικο!O5),Βοηθητικο!O5,"")</f>
      </c>
      <c r="F9" s="10">
        <f>IF(ISNUMBER(Κατάσταση!R10),Κατάσταση!R10,"")</f>
        <v>318</v>
      </c>
    </row>
    <row r="10" spans="1:6" ht="19.5" customHeight="1">
      <c r="A10" s="4">
        <v>5</v>
      </c>
      <c r="B10" s="4" t="str">
        <f>IF(ISTEXT(Βοηθητικο!B6),Βοηθητικο!B6,"")</f>
        <v>ΕΕΕΕΕΕΕΕΕ</v>
      </c>
      <c r="C10" s="4" t="str">
        <f>IF(ISTEXT(Βοηθητικο!C6),Βοηθητικο!C6,"")</f>
        <v>ΣΣΣΣΣ</v>
      </c>
      <c r="D10" s="45">
        <f>IF(ISNUMBER(Βοηθητικο!N6),Βοηθητικο!N6,"")</f>
        <v>2651039531</v>
      </c>
      <c r="E10" s="46" t="str">
        <f>IF(ISTEXT(Βοηθητικο!O6),Βοηθητικο!O6,"")</f>
        <v>Εργ(1200124579)</v>
      </c>
      <c r="F10" s="10">
        <f>IF(ISNUMBER(Κατάσταση!R11),Κατάσταση!R11,"")</f>
        <v>250</v>
      </c>
    </row>
    <row r="11" spans="1:6" ht="19.5" customHeight="1">
      <c r="A11" s="4">
        <v>6</v>
      </c>
      <c r="B11" s="4" t="str">
        <f>IF(ISTEXT(Βοηθητικο!B7),Βοηθητικο!B7,"")</f>
        <v>ΖΖΖΖΖΖΖΖΖ</v>
      </c>
      <c r="C11" s="4" t="str">
        <f>IF(ISTEXT(Βοηθητικο!C7),Βοηθητικο!C7,"")</f>
        <v>ΣΣΣΣΣ</v>
      </c>
      <c r="D11" s="45">
        <f>IF(ISNUMBER(Βοηθητικο!N7),Βοηθητικο!N7,"")</f>
        <v>2651030248</v>
      </c>
      <c r="E11" s="46">
        <f>IF(ISTEXT(Βοηθητικο!O7),Βοηθητικο!O7,"")</f>
      </c>
      <c r="F11" s="10">
        <f>IF(ISNUMBER(Κατάσταση!R12),Κατάσταση!R12,"")</f>
        <v>250</v>
      </c>
    </row>
    <row r="12" spans="1:6" ht="19.5" customHeight="1">
      <c r="A12" s="4">
        <v>7</v>
      </c>
      <c r="B12" s="4" t="str">
        <f>IF(ISTEXT(Βοηθητικο!B8),Βοηθητικο!B8,"")</f>
        <v>ΗΗΗΗΗΗΗΗΗΗΗ</v>
      </c>
      <c r="C12" s="4" t="str">
        <f>IF(ISTEXT(Βοηθητικο!C8),Βοηθητικο!C8,"")</f>
        <v>ΣΣΣΣΣ</v>
      </c>
      <c r="D12" s="45">
        <f>IF(ISNUMBER(Βοηθητικο!N8),Βοηθητικο!N8,"")</f>
      </c>
      <c r="E12" s="46">
        <f>IF(ISTEXT(Βοηθητικο!O8),Βοηθητικο!O8,"")</f>
      </c>
      <c r="F12" s="10">
        <f>IF(ISNUMBER(Κατάσταση!R13),Κατάσταση!R13,"")</f>
        <v>205</v>
      </c>
    </row>
    <row r="13" spans="1:6" ht="19.5" customHeight="1">
      <c r="A13" s="4"/>
      <c r="B13" s="4" t="str">
        <f>IF(ISTEXT(Βοηθητικο!B9),Βοηθητικο!B9,"")</f>
        <v>ΘΘΘΘΘΘΘΘΘ</v>
      </c>
      <c r="C13" s="4" t="str">
        <f>IF(ISTEXT(Βοηθητικο!C9),Βοηθητικο!C9,"")</f>
        <v>jjjjjjj</v>
      </c>
      <c r="D13" s="45">
        <f>IF(ISNUMBER(Βοηθητικο!N9),Βοηθητικο!N9,"")</f>
      </c>
      <c r="E13" s="46">
        <f>IF(ISTEXT(Βοηθητικο!O9),Βοηθητικο!O9,"")</f>
      </c>
      <c r="F13" s="10">
        <f>IF(ISNUMBER(Κατάσταση!R14),Κατάσταση!R14,"")</f>
        <v>207</v>
      </c>
    </row>
    <row r="14" spans="1:6" ht="19.5" customHeight="1">
      <c r="A14" s="4"/>
      <c r="B14" s="4" t="str">
        <f>IF(ISTEXT(Βοηθητικο!B10),Βοηθητικο!B10,"")</f>
        <v>nnnnnnn</v>
      </c>
      <c r="C14" s="4" t="str">
        <f>IF(ISTEXT(Βοηθητικο!C10),Βοηθητικο!C10,"")</f>
        <v>aaaaa</v>
      </c>
      <c r="D14" s="45">
        <f>IF(ISNUMBER(Βοηθητικο!N10),Βοηθητικο!N10,"")</f>
      </c>
      <c r="E14" s="46">
        <f>IF(ISTEXT(Βοηθητικο!O10),Βοηθητικο!O10,"")</f>
      </c>
      <c r="F14" s="10">
        <f>IF(ISNUMBER(Κατάσταση!R15),Κατάσταση!R15,"")</f>
        <v>101</v>
      </c>
    </row>
    <row r="15" spans="1:6" ht="19.5" customHeight="1">
      <c r="A15" s="4"/>
      <c r="B15" s="4" t="str">
        <f>IF(ISTEXT(Βοηθητικο!B11),Βοηθητικο!B11,"")</f>
        <v>ΓΓΓΓΓΓΓ</v>
      </c>
      <c r="C15" s="4" t="str">
        <f>IF(ISTEXT(Βοηθητικο!C11),Βοηθητικο!C11,"")</f>
        <v>ξξξξ</v>
      </c>
      <c r="D15" s="45">
        <f>IF(ISNUMBER(Βοηθητικο!N11),Βοηθητικο!N11,"")</f>
      </c>
      <c r="E15" s="46">
        <f>IF(ISTEXT(Βοηθητικο!O11),Βοηθητικο!O11,"")</f>
      </c>
      <c r="F15" s="10">
        <f>IF(ISNUMBER(Κατάσταση!R16),Κατάσταση!R16,"")</f>
        <v>143</v>
      </c>
    </row>
    <row r="16" spans="1:6" ht="19.5" customHeight="1">
      <c r="A16" s="4"/>
      <c r="B16" s="7" t="s">
        <v>86</v>
      </c>
      <c r="C16" s="4"/>
      <c r="D16" s="4"/>
      <c r="E16" s="4"/>
      <c r="F16" s="10">
        <f>SUM(F6:F15)</f>
        <v>2366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cp:lastPrinted>2009-05-23T14:59:51Z</cp:lastPrinted>
  <dcterms:created xsi:type="dcterms:W3CDTF">1997-01-24T12:53:32Z</dcterms:created>
  <dcterms:modified xsi:type="dcterms:W3CDTF">2009-05-27T10:53:42Z</dcterms:modified>
  <cp:category/>
  <cp:version/>
  <cp:contentType/>
  <cp:contentStatus/>
</cp:coreProperties>
</file>