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Βοηθητικό" sheetId="1" r:id="rId1"/>
    <sheet name="Κατάσταση" sheetId="2" r:id="rId2"/>
    <sheet name="Φόρος" sheetId="3" r:id="rId3"/>
    <sheet name="Βεβαιώσεις" sheetId="4" r:id="rId4"/>
  </sheets>
  <definedNames/>
  <calcPr fullCalcOnLoad="1"/>
</workbook>
</file>

<file path=xl/sharedStrings.xml><?xml version="1.0" encoding="utf-8"?>
<sst xmlns="http://schemas.openxmlformats.org/spreadsheetml/2006/main" count="154" uniqueCount="137">
  <si>
    <t>ΥΠΟΥΡΓΕΙΟ ΠΑΙΔΕΙΑΣ &amp; ΘΡΗΣΚΕΥΜΑΤΩΝ</t>
  </si>
  <si>
    <t>Α/Α</t>
  </si>
  <si>
    <t>ΣΤΟΙΧΕΙΑ ΔΙΚΑΙΟΥΧΟΥ</t>
  </si>
  <si>
    <t>ΟΝΟΜΑ ΠΑΤΡΟΣ</t>
  </si>
  <si>
    <t>ΚΡΑΤΗΣΕΙΣ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</si>
  <si>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</si>
  <si>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</si>
  <si>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</si>
  <si>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</si>
  <si>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</si>
  <si>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</si>
  <si>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</si>
  <si>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</si>
  <si>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</si>
  <si>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</si>
  <si>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</si>
  <si>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</si>
  <si>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</si>
  <si>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Τελικό δικαιούμενο ποσό πρόσ αμοιβής</t>
  </si>
  <si>
    <t>ό</t>
  </si>
  <si>
    <t>Επώνυμο-Όνομα</t>
  </si>
  <si>
    <t>Φόρος 1</t>
  </si>
  <si>
    <t>Σύνολο 1</t>
  </si>
  <si>
    <t>Φ Ο Ρ Ο Σ</t>
  </si>
  <si>
    <t>Σ ύ ν ο λ ο</t>
  </si>
  <si>
    <t>ΕΝΤΕΛΛΟΜΕΝΟ ΠΟΣΟ</t>
  </si>
  <si>
    <t>ΙΚΑ-ΤΕΑΜ</t>
  </si>
  <si>
    <t xml:space="preserve">Σ Υ Ν Ο Λ Ο </t>
  </si>
  <si>
    <t>ΚΡΑΤΗΣΕΙΣ  ΙΚΑ</t>
  </si>
  <si>
    <t>1) ΙΚΑ ΕΡΓΟΔΟΤΗ  =</t>
  </si>
  <si>
    <t>2) ΙΚΑ ΑΣΦΑΛΙΖΜΕΝΟΥ =</t>
  </si>
  <si>
    <t>Σ Υ Ν Ο Λ Ο    Ι Κ Α   =</t>
  </si>
  <si>
    <t>Φόρος  20%</t>
  </si>
  <si>
    <t>Ι. Στοιχεία Δικαιούχου</t>
  </si>
  <si>
    <t>Επώνυμο</t>
  </si>
  <si>
    <t>Όνομα</t>
  </si>
  <si>
    <t>Όνομα πατέρα ή συζύγου</t>
  </si>
  <si>
    <t>ΑΦΜ</t>
  </si>
  <si>
    <t>ΔΟΥ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</si>
  <si>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</si>
  <si>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</si>
  <si>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</si>
  <si>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</si>
  <si>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</si>
  <si>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</si>
  <si>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Χαρτόσημο</t>
  </si>
  <si>
    <t>ΟΓΑ</t>
  </si>
  <si>
    <t>Σύνολο</t>
  </si>
  <si>
    <t>Φόρος 20%</t>
  </si>
  <si>
    <t>Καθαρό</t>
  </si>
  <si>
    <t>Αμοιβής</t>
  </si>
  <si>
    <t>Κρατήσεων</t>
  </si>
  <si>
    <t>Ποσό</t>
  </si>
  <si>
    <t xml:space="preserve">            </t>
  </si>
  <si>
    <t>ΔΙΕΥΘΥΝΣΗ ΔΕΥΤΕΡΟΒΑΘΜΙΑΣ ΕΚΠΑΙΔΕΥΣΗΣ Ν ΙΩΑΝΝΙΝΩΝ</t>
  </si>
  <si>
    <t xml:space="preserve"> </t>
  </si>
  <si>
    <t xml:space="preserve">                       ΝΟΜΑΡΧΙΑΚΗ ΑΥΤΟΔΙΟΙΚΗΣΗ ΙΩΑΝΝΙΝΩΝ</t>
  </si>
  <si>
    <t xml:space="preserve">                             ΕΛΛΗΝΙΚΗ ΔΗΜΟΚΡΑΤΙΑ</t>
  </si>
  <si>
    <t>Φορολογητ</t>
  </si>
  <si>
    <t xml:space="preserve">                    Ο  Διευθυντής</t>
  </si>
  <si>
    <t>Αυξ.Αριθ</t>
  </si>
  <si>
    <t xml:space="preserve">      Επώνυμο</t>
  </si>
  <si>
    <t>Χαρ στο ΜΤ</t>
  </si>
  <si>
    <t>Χαρ/μου 20%</t>
  </si>
  <si>
    <t>Ι.Κ.Α</t>
  </si>
  <si>
    <t>OIK. ΕΤΟΣ</t>
  </si>
  <si>
    <t>Ον.Πατέρα</t>
  </si>
  <si>
    <t>Ιδιότητα</t>
  </si>
  <si>
    <t>Δ.Ο.Υ</t>
  </si>
  <si>
    <t>ΟΝΟΜΑ</t>
  </si>
  <si>
    <t>ΕΠΩΝΥΜΟ</t>
  </si>
  <si>
    <t>Διεύθυνση</t>
  </si>
  <si>
    <t>ΚΑΘΑΡΟ - ΙΚΑ</t>
  </si>
  <si>
    <t>Ημέρες εργασίας</t>
  </si>
  <si>
    <t>Ημερήσια αποζημίωση</t>
  </si>
  <si>
    <t>Επιτηρητής</t>
  </si>
  <si>
    <t>Α΄Ιωαννίνων</t>
  </si>
  <si>
    <t>Τράπεζα</t>
  </si>
  <si>
    <t>Μ.Τ.Π.Υ 1%</t>
  </si>
  <si>
    <t>Σύνολο 2</t>
  </si>
  <si>
    <t>Ακαθαρ</t>
  </si>
  <si>
    <t>ΜΤΠΥ</t>
  </si>
  <si>
    <t>ΙΚΑ Εργαζ</t>
  </si>
  <si>
    <t>ΙΚΑ-ΤΕΑΜ Εεργοδότη 28,06%</t>
  </si>
  <si>
    <t>ΕΡΓΟΔΟΤΗ 28,06%</t>
  </si>
  <si>
    <t>ΑΣΦΑΛΙΖΜΕΝΟΥ 16,00%</t>
  </si>
  <si>
    <t>Ιωάννης</t>
  </si>
  <si>
    <t>Χρήστου Κατσάρη 52 Ιωάννινα</t>
  </si>
  <si>
    <t>Παναγιώτης</t>
  </si>
  <si>
    <t>Β΄Ιωαννίνων</t>
  </si>
  <si>
    <t>Τσιφλικοπούλου 18 Ιωάννινα</t>
  </si>
  <si>
    <t>Γρηγόριος</t>
  </si>
  <si>
    <t>Α΄Λάρισας</t>
  </si>
  <si>
    <t>ΣΟΑ Στρ Βελισαρίου Ιωάννινα</t>
  </si>
  <si>
    <t>Ημέρες</t>
  </si>
  <si>
    <t>ΣΧΟΛΕΙΟ</t>
  </si>
  <si>
    <t>ΠΡΟΕΔΡΟΣ</t>
  </si>
  <si>
    <t>ΙΚΑ ΑΣΦΑΛ</t>
  </si>
  <si>
    <t>ΙΚΑ ΕΡΓΟΔ</t>
  </si>
  <si>
    <r>
      <t xml:space="preserve">Οι παραπάνω δικαιούχοι εξουσιοδοτούμε τον κ </t>
    </r>
    <r>
      <rPr>
        <b/>
        <sz val="10"/>
        <rFont val="Arial"/>
        <family val="2"/>
      </rPr>
      <t>Καρακώστα Λάμπρο</t>
    </r>
  </si>
  <si>
    <t>ΒΕΒΑΙΩΝΕΤΑΙ ΌΤΙ</t>
  </si>
  <si>
    <t xml:space="preserve">ΥΠΗΡΕΣΙΑ: </t>
  </si>
  <si>
    <t>ΑΑΑΑ</t>
  </si>
  <si>
    <t>ΒΒΒΒ</t>
  </si>
  <si>
    <t>ΓΓΓΓΓ</t>
  </si>
  <si>
    <t>ΣΣ</t>
  </si>
  <si>
    <t>ΔΔΔΔ</t>
  </si>
  <si>
    <t>012457851</t>
  </si>
  <si>
    <t>012154781</t>
  </si>
  <si>
    <t>102154789</t>
  </si>
  <si>
    <t>Εργ(81-14-0100821111)</t>
  </si>
  <si>
    <t>Εμπορ(511911111111)</t>
  </si>
  <si>
    <t>Εθν(202/111111112)</t>
  </si>
  <si>
    <t>ΣΣΣΣΣ</t>
  </si>
  <si>
    <t>ΦΦΦΦΦ</t>
  </si>
  <si>
    <t>0215487541</t>
  </si>
  <si>
    <t>ΒΕΒΑΙΩΣΗ ΑΠΟΔΟΧΩΝ ΑΠΟ 01/01/2006 ΕΩΣ 31/12/2006</t>
  </si>
  <si>
    <t>1ο ΓΕ.Λ.ΙΩΑΝΝΙΝΩΝ</t>
  </si>
  <si>
    <t>ΝΙΚΟΛΑΟΣ ΠΕΤΡΟΥ</t>
  </si>
  <si>
    <t>000000000000</t>
  </si>
  <si>
    <t xml:space="preserve"> ΩΡΙΑΙΑ ΑΜΟΙΒΗ</t>
  </si>
  <si>
    <t>24</t>
  </si>
  <si>
    <t>38</t>
  </si>
  <si>
    <t>κωδικός</t>
  </si>
  <si>
    <t>Επεύθ τάξης</t>
  </si>
  <si>
    <t>ΑΜΟΙΒΗ ΕΠΙΤΗΡΗΤΗ κωδ 1</t>
  </si>
  <si>
    <t>ΑΜΟΙΒΗ ΥΠ ΤΑΞΗΣ κωδ 2</t>
  </si>
  <si>
    <t>Ώρες</t>
  </si>
  <si>
    <t>Ώρες επιτήρησης</t>
  </si>
  <si>
    <t>hhhhhh</t>
  </si>
  <si>
    <t>Ιωάννινα</t>
  </si>
  <si>
    <t xml:space="preserve">ΑΦΜ: </t>
  </si>
  <si>
    <t xml:space="preserve">  2ο  ΓΡΑΦΕΙΟ Β/ΘΜΙΑΣ ΕΚ/ΣΗΣ  Ν. ΙΩΑΝΝΙΝΩΝ</t>
  </si>
  <si>
    <t xml:space="preserve">Πληρωμής έκτακτης αμοιβής στους  αναπληρωτές επιττηρητές του  Ε.Κ/ΑΣΕΠ 1ου ΓΕ.Λ.ΙΩΑΝΝΙΝΩΝ σύμφωνα με την αριθμ.289/11-02-2004 ΦΕΚ </t>
  </si>
  <si>
    <t>ΑΜΟΙΒΗ ΥΠ ΤΑΞΗΣ και ΕΠΙΤΗΡΗΤΗ κωδ 3</t>
  </si>
  <si>
    <t>31</t>
  </si>
  <si>
    <t>Επιτ κ Υπ Τά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</si>
</sst>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 Greek"/>
      <family val="0"/>
    </font>
    <font>
      <b/>
      <sz val="10"/>
      <name val="Arial Greek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2" borderId="0" xfId="15" applyFill="1" applyProtection="1">
      <alignment/>
      <protection locked="0"/>
    </xf>
    <xf numFmtId="0" fontId="5" fillId="2" borderId="0" xfId="15" applyFont="1" applyFill="1" applyProtection="1">
      <alignment/>
      <protection locked="0"/>
    </xf>
    <xf numFmtId="0" fontId="5" fillId="3" borderId="0" xfId="15" applyFill="1" applyProtection="1">
      <alignment/>
      <protection locked="0"/>
    </xf>
    <xf numFmtId="0" fontId="5" fillId="4" borderId="0" xfId="15" applyFill="1" applyProtection="1">
      <alignment/>
      <protection locked="0"/>
    </xf>
    <xf numFmtId="0" fontId="5" fillId="4" borderId="0" xfId="15" applyFont="1" applyFill="1" applyProtection="1">
      <alignment/>
      <protection locked="0"/>
    </xf>
    <xf numFmtId="0" fontId="5" fillId="4" borderId="0" xfId="15" applyFont="1" applyFill="1" applyAlignment="1" applyProtection="1">
      <alignment horizontal="center"/>
      <protection locked="0"/>
    </xf>
    <xf numFmtId="0" fontId="5" fillId="4" borderId="0" xfId="15" applyFont="1" applyFill="1" applyAlignment="1" applyProtection="1">
      <alignment horizontal="right"/>
      <protection locked="0"/>
    </xf>
    <xf numFmtId="0" fontId="6" fillId="4" borderId="0" xfId="15" applyFont="1" applyFill="1" applyProtection="1">
      <alignment/>
      <protection locked="0"/>
    </xf>
    <xf numFmtId="0" fontId="5" fillId="2" borderId="0" xfId="15" applyFill="1" applyBorder="1" applyProtection="1">
      <alignment/>
      <protection locked="0"/>
    </xf>
    <xf numFmtId="0" fontId="5" fillId="2" borderId="0" xfId="15" applyFont="1" applyFill="1" applyBorder="1" applyProtection="1">
      <alignment/>
      <protection locked="0"/>
    </xf>
    <xf numFmtId="0" fontId="5" fillId="2" borderId="2" xfId="15" applyFont="1" applyFill="1" applyBorder="1" applyProtection="1">
      <alignment/>
      <protection locked="0"/>
    </xf>
    <xf numFmtId="0" fontId="5" fillId="2" borderId="3" xfId="15" applyFill="1" applyBorder="1" applyProtection="1">
      <alignment/>
      <protection locked="0"/>
    </xf>
    <xf numFmtId="0" fontId="5" fillId="2" borderId="3" xfId="15" applyFont="1" applyFill="1" applyBorder="1" applyProtection="1">
      <alignment/>
      <protection locked="0"/>
    </xf>
    <xf numFmtId="0" fontId="5" fillId="2" borderId="4" xfId="15" applyFill="1" applyBorder="1" applyProtection="1">
      <alignment/>
      <protection locked="0"/>
    </xf>
    <xf numFmtId="0" fontId="6" fillId="4" borderId="0" xfId="15" applyFont="1" applyFill="1" applyBorder="1" applyAlignment="1" applyProtection="1">
      <alignment horizontal="center"/>
      <protection locked="0"/>
    </xf>
    <xf numFmtId="14" fontId="5" fillId="4" borderId="0" xfId="15" applyNumberFormat="1" applyFont="1" applyFill="1" applyAlignment="1" applyProtection="1">
      <alignment horizontal="left"/>
      <protection locked="0"/>
    </xf>
    <xf numFmtId="0" fontId="6" fillId="4" borderId="0" xfId="15" applyFont="1" applyFill="1" applyAlignment="1" applyProtection="1">
      <alignment horizontal="center"/>
      <protection locked="0"/>
    </xf>
    <xf numFmtId="0" fontId="6" fillId="2" borderId="0" xfId="15" applyFont="1" applyFill="1" applyProtection="1">
      <alignment/>
      <protection locked="0"/>
    </xf>
    <xf numFmtId="0" fontId="6" fillId="4" borderId="0" xfId="15" applyFont="1" applyFill="1" applyProtection="1">
      <alignment/>
      <protection/>
    </xf>
    <xf numFmtId="0" fontId="5" fillId="4" borderId="0" xfId="15" applyFill="1" applyProtection="1">
      <alignment/>
      <protection/>
    </xf>
    <xf numFmtId="0" fontId="6" fillId="4" borderId="5" xfId="15" applyFont="1" applyFill="1" applyBorder="1" applyProtection="1">
      <alignment/>
      <protection/>
    </xf>
    <xf numFmtId="0" fontId="6" fillId="4" borderId="6" xfId="15" applyFont="1" applyFill="1" applyBorder="1" applyProtection="1">
      <alignment/>
      <protection/>
    </xf>
    <xf numFmtId="49" fontId="6" fillId="4" borderId="6" xfId="15" applyNumberFormat="1" applyFont="1" applyFill="1" applyBorder="1" applyProtection="1">
      <alignment/>
      <protection/>
    </xf>
    <xf numFmtId="0" fontId="5" fillId="4" borderId="6" xfId="15" applyFont="1" applyFill="1" applyBorder="1" applyProtection="1">
      <alignment/>
      <protection/>
    </xf>
    <xf numFmtId="0" fontId="5" fillId="4" borderId="2" xfId="15" applyFill="1" applyBorder="1" applyProtection="1">
      <alignment/>
      <protection/>
    </xf>
    <xf numFmtId="0" fontId="5" fillId="4" borderId="7" xfId="15" applyFill="1" applyBorder="1" applyProtection="1">
      <alignment/>
      <protection/>
    </xf>
    <xf numFmtId="0" fontId="5" fillId="4" borderId="8" xfId="15" applyFill="1" applyBorder="1" applyProtection="1">
      <alignment/>
      <protection/>
    </xf>
    <xf numFmtId="0" fontId="5" fillId="4" borderId="4" xfId="15" applyFont="1" applyFill="1" applyBorder="1" applyProtection="1">
      <alignment/>
      <protection/>
    </xf>
    <xf numFmtId="0" fontId="5" fillId="4" borderId="6" xfId="15" applyFont="1" applyFill="1" applyBorder="1" applyAlignment="1" applyProtection="1">
      <alignment horizontal="left"/>
      <protection/>
    </xf>
    <xf numFmtId="0" fontId="5" fillId="4" borderId="9" xfId="15" applyFont="1" applyFill="1" applyBorder="1" applyProtection="1">
      <alignment/>
      <protection/>
    </xf>
    <xf numFmtId="0" fontId="5" fillId="4" borderId="10" xfId="15" applyFill="1" applyBorder="1" applyProtection="1">
      <alignment/>
      <protection/>
    </xf>
    <xf numFmtId="0" fontId="5" fillId="4" borderId="0" xfId="15" applyFill="1" applyBorder="1" applyProtection="1">
      <alignment/>
      <protection/>
    </xf>
    <xf numFmtId="0" fontId="5" fillId="4" borderId="3" xfId="15" applyFill="1" applyBorder="1" applyProtection="1">
      <alignment/>
      <protection/>
    </xf>
    <xf numFmtId="0" fontId="5" fillId="4" borderId="7" xfId="15" applyFont="1" applyFill="1" applyBorder="1" applyProtection="1">
      <alignment/>
      <protection/>
    </xf>
    <xf numFmtId="0" fontId="5" fillId="4" borderId="8" xfId="15" applyFill="1" applyBorder="1" applyAlignment="1" applyProtection="1">
      <alignment horizontal="left"/>
      <protection/>
    </xf>
    <xf numFmtId="0" fontId="5" fillId="4" borderId="4" xfId="15" applyFill="1" applyBorder="1" applyProtection="1">
      <alignment/>
      <protection/>
    </xf>
    <xf numFmtId="0" fontId="6" fillId="4" borderId="9" xfId="15" applyFont="1" applyFill="1" applyBorder="1" applyAlignment="1" applyProtection="1">
      <alignment horizontal="center"/>
      <protection/>
    </xf>
    <xf numFmtId="0" fontId="6" fillId="4" borderId="2" xfId="15" applyFont="1" applyFill="1" applyBorder="1" applyAlignment="1" applyProtection="1">
      <alignment horizontal="center"/>
      <protection/>
    </xf>
    <xf numFmtId="0" fontId="6" fillId="4" borderId="11" xfId="15" applyFont="1" applyFill="1" applyBorder="1" applyAlignment="1" applyProtection="1">
      <alignment horizontal="center"/>
      <protection/>
    </xf>
    <xf numFmtId="9" fontId="6" fillId="4" borderId="4" xfId="15" applyNumberFormat="1" applyFont="1" applyFill="1" applyBorder="1" applyAlignment="1" applyProtection="1">
      <alignment horizontal="center"/>
      <protection/>
    </xf>
    <xf numFmtId="9" fontId="6" fillId="4" borderId="11" xfId="15" applyNumberFormat="1" applyFont="1" applyFill="1" applyBorder="1" applyAlignment="1" applyProtection="1">
      <alignment horizontal="center"/>
      <protection/>
    </xf>
    <xf numFmtId="0" fontId="6" fillId="4" borderId="4" xfId="15" applyFont="1" applyFill="1" applyBorder="1" applyAlignment="1" applyProtection="1">
      <alignment horizontal="center"/>
      <protection/>
    </xf>
    <xf numFmtId="2" fontId="6" fillId="4" borderId="1" xfId="15" applyNumberFormat="1" applyFont="1" applyFill="1" applyBorder="1" applyAlignment="1" applyProtection="1">
      <alignment horizontal="center"/>
      <protection/>
    </xf>
    <xf numFmtId="2" fontId="9" fillId="0" borderId="1" xfId="0" applyNumberFormat="1" applyFont="1" applyBorder="1" applyAlignment="1">
      <alignment/>
    </xf>
    <xf numFmtId="0" fontId="0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5" borderId="0" xfId="0" applyNumberFormat="1" applyFill="1" applyAlignment="1" applyProtection="1">
      <alignment horizontal="center"/>
      <protection/>
    </xf>
    <xf numFmtId="2" fontId="0" fillId="5" borderId="0" xfId="0" applyNumberFormat="1" applyFill="1" applyAlignment="1" applyProtection="1">
      <alignment horizontal="center"/>
      <protection/>
    </xf>
    <xf numFmtId="49" fontId="5" fillId="0" borderId="0" xfId="15" applyNumberFormat="1" applyFill="1" applyProtection="1">
      <alignment/>
      <protection locked="0"/>
    </xf>
    <xf numFmtId="0" fontId="5" fillId="0" borderId="0" xfId="15" applyFill="1" applyProtection="1">
      <alignment/>
      <protection locked="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horizontal="center"/>
      <protection locked="0"/>
    </xf>
    <xf numFmtId="3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textRotation="90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 shrinkToFit="1"/>
      <protection locked="0"/>
    </xf>
    <xf numFmtId="0" fontId="5" fillId="4" borderId="0" xfId="15" applyFont="1" applyFill="1" applyAlignment="1" applyProtection="1">
      <alignment horizontal="center"/>
      <protection locked="0"/>
    </xf>
    <xf numFmtId="0" fontId="5" fillId="4" borderId="0" xfId="15" applyFill="1" applyAlignment="1" applyProtection="1">
      <alignment horizontal="center"/>
      <protection locked="0"/>
    </xf>
  </cellXfs>
  <cellStyles count="7">
    <cellStyle name="Normal" xfId="0"/>
    <cellStyle name="Βασικό_Βεβαίωση Αποδοχών Κενή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4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286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33"/>
  </sheetPr>
  <dimension ref="A1:L35"/>
  <sheetViews>
    <sheetView tabSelected="1" workbookViewId="0" topLeftCell="A4">
      <selection activeCell="L29" sqref="L29"/>
    </sheetView>
  </sheetViews>
  <sheetFormatPr defaultColWidth="9.140625" defaultRowHeight="12.75"/>
  <cols>
    <col min="1" max="1" width="9.7109375" style="82" bestFit="1" customWidth="1"/>
    <col min="2" max="3" width="10.8515625" style="82" customWidth="1"/>
    <col min="4" max="4" width="7.28125" style="82" bestFit="1" customWidth="1"/>
    <col min="5" max="5" width="7.28125" style="82" customWidth="1"/>
    <col min="6" max="6" width="11.57421875" style="82" bestFit="1" customWidth="1"/>
    <col min="7" max="7" width="8.57421875" style="82" bestFit="1" customWidth="1"/>
    <col min="8" max="10" width="10.8515625" style="82" customWidth="1"/>
    <col min="11" max="11" width="23.57421875" style="82" bestFit="1" customWidth="1"/>
    <col min="12" max="12" width="26.28125" style="82" customWidth="1"/>
    <col min="13" max="16384" width="9.140625" style="82" customWidth="1"/>
  </cols>
  <sheetData>
    <row r="1" spans="1:12" ht="12.75">
      <c r="A1" s="80" t="s">
        <v>34</v>
      </c>
      <c r="B1" s="80" t="s">
        <v>35</v>
      </c>
      <c r="C1" s="80" t="s">
        <v>66</v>
      </c>
      <c r="D1" s="80" t="s">
        <v>94</v>
      </c>
      <c r="E1" s="80" t="s">
        <v>127</v>
      </c>
      <c r="F1" s="80" t="s">
        <v>67</v>
      </c>
      <c r="G1" s="80" t="s">
        <v>123</v>
      </c>
      <c r="H1" s="81" t="s">
        <v>37</v>
      </c>
      <c r="I1" s="80" t="s">
        <v>68</v>
      </c>
      <c r="J1" s="80" t="s">
        <v>40</v>
      </c>
      <c r="K1" s="80" t="s">
        <v>71</v>
      </c>
      <c r="L1" s="80" t="s">
        <v>77</v>
      </c>
    </row>
    <row r="2" spans="1:12" ht="12.75">
      <c r="A2" s="83" t="s">
        <v>102</v>
      </c>
      <c r="B2" s="84" t="s">
        <v>105</v>
      </c>
      <c r="C2" s="84" t="s">
        <v>86</v>
      </c>
      <c r="D2" s="85">
        <v>2</v>
      </c>
      <c r="E2" s="86">
        <v>2.5</v>
      </c>
      <c r="F2" s="84" t="s">
        <v>75</v>
      </c>
      <c r="G2" s="87">
        <v>1</v>
      </c>
      <c r="H2" s="88" t="s">
        <v>107</v>
      </c>
      <c r="I2" s="84" t="s">
        <v>76</v>
      </c>
      <c r="J2" s="89">
        <v>2651026000</v>
      </c>
      <c r="K2" s="84" t="s">
        <v>87</v>
      </c>
      <c r="L2" s="84" t="s">
        <v>110</v>
      </c>
    </row>
    <row r="3" spans="1:12" ht="12.75">
      <c r="A3" s="84" t="s">
        <v>103</v>
      </c>
      <c r="B3" s="84" t="s">
        <v>105</v>
      </c>
      <c r="C3" s="84" t="s">
        <v>88</v>
      </c>
      <c r="D3" s="85">
        <v>2</v>
      </c>
      <c r="E3" s="86">
        <v>3.5</v>
      </c>
      <c r="F3" s="84" t="s">
        <v>136</v>
      </c>
      <c r="G3" s="87">
        <v>3</v>
      </c>
      <c r="H3" s="88" t="s">
        <v>108</v>
      </c>
      <c r="I3" s="84" t="s">
        <v>89</v>
      </c>
      <c r="J3" s="84">
        <v>1111111111</v>
      </c>
      <c r="K3" s="84" t="s">
        <v>90</v>
      </c>
      <c r="L3" s="84" t="s">
        <v>111</v>
      </c>
    </row>
    <row r="4" spans="1:12" ht="12.75">
      <c r="A4" s="84" t="s">
        <v>104</v>
      </c>
      <c r="B4" s="84" t="s">
        <v>106</v>
      </c>
      <c r="C4" s="84" t="s">
        <v>91</v>
      </c>
      <c r="D4" s="85">
        <v>2</v>
      </c>
      <c r="E4" s="86">
        <v>5</v>
      </c>
      <c r="F4" s="84" t="s">
        <v>75</v>
      </c>
      <c r="G4" s="87">
        <v>1</v>
      </c>
      <c r="H4" s="88" t="s">
        <v>109</v>
      </c>
      <c r="I4" s="84" t="s">
        <v>92</v>
      </c>
      <c r="J4" s="84">
        <v>2222222222</v>
      </c>
      <c r="K4" s="84" t="s">
        <v>93</v>
      </c>
      <c r="L4" s="84" t="s">
        <v>112</v>
      </c>
    </row>
    <row r="5" spans="1:12" ht="12.75">
      <c r="A5" s="84" t="s">
        <v>113</v>
      </c>
      <c r="B5" s="84" t="s">
        <v>106</v>
      </c>
      <c r="C5" s="84" t="s">
        <v>114</v>
      </c>
      <c r="D5" s="85">
        <v>2</v>
      </c>
      <c r="E5" s="86">
        <v>3</v>
      </c>
      <c r="F5" s="84" t="s">
        <v>124</v>
      </c>
      <c r="G5" s="87">
        <v>2</v>
      </c>
      <c r="H5" s="88" t="s">
        <v>115</v>
      </c>
      <c r="I5" s="84"/>
      <c r="J5" s="84"/>
      <c r="K5" s="84"/>
      <c r="L5" s="84"/>
    </row>
    <row r="6" spans="1:12" ht="12.75">
      <c r="A6" s="84"/>
      <c r="B6" s="84"/>
      <c r="C6" s="84"/>
      <c r="D6" s="85"/>
      <c r="E6" s="86"/>
      <c r="F6" s="84"/>
      <c r="G6" s="87"/>
      <c r="H6" s="88"/>
      <c r="I6" s="84"/>
      <c r="J6" s="84"/>
      <c r="K6" s="84"/>
      <c r="L6" s="84"/>
    </row>
    <row r="7" spans="1:12" ht="12.75">
      <c r="A7" s="84"/>
      <c r="B7" s="84"/>
      <c r="C7" s="84"/>
      <c r="D7" s="85"/>
      <c r="E7" s="86"/>
      <c r="F7" s="84"/>
      <c r="G7" s="87"/>
      <c r="H7" s="88"/>
      <c r="I7" s="84"/>
      <c r="J7" s="84"/>
      <c r="K7" s="84"/>
      <c r="L7" s="84"/>
    </row>
    <row r="8" spans="1:12" ht="12.75">
      <c r="A8" s="84"/>
      <c r="B8" s="84"/>
      <c r="C8" s="84"/>
      <c r="D8" s="85"/>
      <c r="E8" s="86"/>
      <c r="F8" s="84"/>
      <c r="G8" s="87"/>
      <c r="H8" s="88"/>
      <c r="I8" s="84"/>
      <c r="J8" s="84"/>
      <c r="K8" s="84"/>
      <c r="L8" s="84"/>
    </row>
    <row r="9" spans="1:12" ht="12.75">
      <c r="A9" s="84"/>
      <c r="B9" s="84"/>
      <c r="C9" s="84"/>
      <c r="D9" s="85"/>
      <c r="E9" s="86"/>
      <c r="F9" s="84"/>
      <c r="G9" s="87"/>
      <c r="H9" s="88"/>
      <c r="I9" s="84"/>
      <c r="J9" s="84"/>
      <c r="K9" s="84"/>
      <c r="L9" s="84"/>
    </row>
    <row r="10" spans="1:12" ht="12.75">
      <c r="A10" s="84"/>
      <c r="B10" s="84"/>
      <c r="C10" s="84"/>
      <c r="D10" s="85"/>
      <c r="E10" s="86"/>
      <c r="F10" s="84"/>
      <c r="G10" s="87"/>
      <c r="H10" s="88"/>
      <c r="I10" s="84"/>
      <c r="J10" s="84"/>
      <c r="K10" s="84"/>
      <c r="L10" s="84"/>
    </row>
    <row r="11" spans="1:12" ht="12.75">
      <c r="A11" s="84"/>
      <c r="B11" s="84"/>
      <c r="C11" s="84"/>
      <c r="D11" s="85"/>
      <c r="E11" s="86"/>
      <c r="F11" s="84"/>
      <c r="G11" s="87"/>
      <c r="H11" s="88"/>
      <c r="I11" s="84"/>
      <c r="J11" s="84"/>
      <c r="K11" s="84"/>
      <c r="L11" s="84"/>
    </row>
    <row r="12" spans="1:12" ht="12.75">
      <c r="A12" s="84"/>
      <c r="B12" s="84"/>
      <c r="C12" s="84"/>
      <c r="D12" s="85"/>
      <c r="E12" s="86"/>
      <c r="F12" s="84"/>
      <c r="G12" s="87"/>
      <c r="H12" s="88"/>
      <c r="I12" s="84"/>
      <c r="J12" s="84"/>
      <c r="K12" s="84"/>
      <c r="L12" s="84"/>
    </row>
    <row r="13" spans="1:12" ht="12.75">
      <c r="A13" s="84" t="s">
        <v>129</v>
      </c>
      <c r="B13" s="84"/>
      <c r="C13" s="84"/>
      <c r="D13" s="85">
        <v>2</v>
      </c>
      <c r="E13" s="86">
        <v>2</v>
      </c>
      <c r="F13" s="84" t="s">
        <v>136</v>
      </c>
      <c r="G13" s="87">
        <v>3</v>
      </c>
      <c r="H13" s="88"/>
      <c r="I13" s="84"/>
      <c r="J13" s="84"/>
      <c r="K13" s="84"/>
      <c r="L13" s="84"/>
    </row>
    <row r="14" spans="1:12" ht="12.75">
      <c r="A14" s="84"/>
      <c r="B14" s="84"/>
      <c r="C14" s="84"/>
      <c r="D14" s="85"/>
      <c r="E14" s="86"/>
      <c r="F14" s="84"/>
      <c r="G14" s="87"/>
      <c r="H14" s="88"/>
      <c r="I14" s="84"/>
      <c r="J14" s="84"/>
      <c r="K14" s="84"/>
      <c r="L14" s="84"/>
    </row>
    <row r="15" spans="1:12" ht="12.75">
      <c r="A15" s="84"/>
      <c r="B15" s="84"/>
      <c r="C15" s="84"/>
      <c r="D15" s="85"/>
      <c r="E15" s="86"/>
      <c r="F15" s="84"/>
      <c r="G15" s="87"/>
      <c r="H15" s="88"/>
      <c r="I15" s="84"/>
      <c r="J15" s="84"/>
      <c r="K15" s="84"/>
      <c r="L15" s="84"/>
    </row>
    <row r="16" spans="1:12" ht="12.75">
      <c r="A16" s="84"/>
      <c r="B16" s="84"/>
      <c r="C16" s="84"/>
      <c r="D16" s="85"/>
      <c r="E16" s="86"/>
      <c r="F16" s="84"/>
      <c r="G16" s="87"/>
      <c r="H16" s="88"/>
      <c r="I16" s="84"/>
      <c r="J16" s="84"/>
      <c r="K16" s="84"/>
      <c r="L16" s="84"/>
    </row>
    <row r="17" spans="1:12" ht="12.75">
      <c r="A17" s="84"/>
      <c r="B17" s="84"/>
      <c r="C17" s="84"/>
      <c r="D17" s="85"/>
      <c r="E17" s="86"/>
      <c r="F17" s="84"/>
      <c r="G17" s="87"/>
      <c r="H17" s="88"/>
      <c r="I17" s="84"/>
      <c r="J17" s="84"/>
      <c r="K17" s="84"/>
      <c r="L17" s="84"/>
    </row>
    <row r="18" spans="1:12" ht="12.75">
      <c r="A18" s="84"/>
      <c r="B18" s="84"/>
      <c r="C18" s="84"/>
      <c r="D18" s="85"/>
      <c r="E18" s="86"/>
      <c r="F18" s="84"/>
      <c r="G18" s="87"/>
      <c r="H18" s="88"/>
      <c r="I18" s="84"/>
      <c r="J18" s="84"/>
      <c r="K18" s="84"/>
      <c r="L18" s="84"/>
    </row>
    <row r="19" spans="1:12" ht="12.75">
      <c r="A19" s="84"/>
      <c r="B19" s="84"/>
      <c r="C19" s="84"/>
      <c r="D19" s="85"/>
      <c r="E19" s="86"/>
      <c r="F19" s="84"/>
      <c r="G19" s="87"/>
      <c r="H19" s="88"/>
      <c r="I19" s="84"/>
      <c r="J19" s="84"/>
      <c r="K19" s="84"/>
      <c r="L19" s="84"/>
    </row>
    <row r="20" spans="1:12" ht="12.75">
      <c r="A20" s="84"/>
      <c r="B20" s="84"/>
      <c r="C20" s="84"/>
      <c r="D20" s="85"/>
      <c r="E20" s="86"/>
      <c r="F20" s="84"/>
      <c r="G20" s="87"/>
      <c r="H20" s="88"/>
      <c r="I20" s="84"/>
      <c r="J20" s="84"/>
      <c r="K20" s="84"/>
      <c r="L20" s="84"/>
    </row>
    <row r="21" spans="1:12" ht="12.75">
      <c r="A21" s="84"/>
      <c r="B21" s="84"/>
      <c r="C21" s="84"/>
      <c r="D21" s="85"/>
      <c r="E21" s="86"/>
      <c r="F21" s="84"/>
      <c r="G21" s="87"/>
      <c r="H21" s="88"/>
      <c r="I21" s="84"/>
      <c r="J21" s="84"/>
      <c r="K21" s="84"/>
      <c r="L21" s="84"/>
    </row>
    <row r="22" spans="1:12" ht="12.75">
      <c r="A22" s="90"/>
      <c r="B22" s="90"/>
      <c r="C22" s="90"/>
      <c r="D22" s="85"/>
      <c r="E22" s="91"/>
      <c r="F22" s="90"/>
      <c r="G22" s="92"/>
      <c r="H22" s="93"/>
      <c r="I22" s="90"/>
      <c r="J22" s="90"/>
      <c r="K22" s="90"/>
      <c r="L22" s="90"/>
    </row>
    <row r="26" spans="10:11" ht="12.75">
      <c r="J26" s="82" t="s">
        <v>95</v>
      </c>
      <c r="K26" s="78" t="s">
        <v>117</v>
      </c>
    </row>
    <row r="27" spans="10:11" ht="12.75">
      <c r="J27" s="82" t="s">
        <v>96</v>
      </c>
      <c r="K27" s="78" t="s">
        <v>118</v>
      </c>
    </row>
    <row r="28" spans="10:11" ht="12.75">
      <c r="J28" s="82" t="s">
        <v>37</v>
      </c>
      <c r="K28" s="79" t="s">
        <v>119</v>
      </c>
    </row>
    <row r="29" spans="8:11" ht="12.75">
      <c r="H29" s="101" t="s">
        <v>125</v>
      </c>
      <c r="I29" s="101"/>
      <c r="J29" s="101"/>
      <c r="K29" s="94" t="s">
        <v>121</v>
      </c>
    </row>
    <row r="30" spans="8:11" ht="12.75">
      <c r="H30" s="101" t="s">
        <v>126</v>
      </c>
      <c r="I30" s="101"/>
      <c r="J30" s="101"/>
      <c r="K30" s="94" t="s">
        <v>122</v>
      </c>
    </row>
    <row r="31" spans="7:11" ht="12.75">
      <c r="G31" s="101" t="s">
        <v>134</v>
      </c>
      <c r="H31" s="101"/>
      <c r="I31" s="101"/>
      <c r="J31" s="101"/>
      <c r="K31" s="94" t="s">
        <v>135</v>
      </c>
    </row>
    <row r="32" spans="9:11" ht="12.75">
      <c r="I32" s="101" t="s">
        <v>120</v>
      </c>
      <c r="J32" s="101"/>
      <c r="K32" s="95">
        <v>14</v>
      </c>
    </row>
    <row r="33" spans="10:11" ht="12.75">
      <c r="J33" s="82" t="s">
        <v>97</v>
      </c>
      <c r="K33" s="95">
        <v>16</v>
      </c>
    </row>
    <row r="34" spans="10:11" ht="12.75">
      <c r="J34" s="82" t="s">
        <v>98</v>
      </c>
      <c r="K34" s="95">
        <v>28.06</v>
      </c>
    </row>
    <row r="35" spans="10:11" ht="12.75">
      <c r="J35" s="82" t="s">
        <v>81</v>
      </c>
      <c r="K35" s="95">
        <v>1</v>
      </c>
    </row>
  </sheetData>
  <sheetProtection password="CCE9" sheet="1" objects="1" scenarios="1" selectLockedCells="1"/>
  <mergeCells count="4">
    <mergeCell ref="I32:J32"/>
    <mergeCell ref="H29:J29"/>
    <mergeCell ref="H30:J30"/>
    <mergeCell ref="G31:J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U4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3" sqref="J23"/>
    </sheetView>
  </sheetViews>
  <sheetFormatPr defaultColWidth="9.140625" defaultRowHeight="12.75"/>
  <cols>
    <col min="1" max="1" width="3.57421875" style="3" customWidth="1"/>
    <col min="2" max="2" width="10.140625" style="3" customWidth="1"/>
    <col min="3" max="3" width="12.28125" style="3" customWidth="1"/>
    <col min="4" max="4" width="14.421875" style="3" customWidth="1"/>
    <col min="5" max="5" width="13.00390625" style="3" customWidth="1"/>
    <col min="6" max="6" width="13.8515625" style="3" customWidth="1"/>
    <col min="7" max="7" width="3.140625" style="3" customWidth="1"/>
    <col min="8" max="8" width="5.7109375" style="3" bestFit="1" customWidth="1"/>
    <col min="9" max="9" width="7.140625" style="3" customWidth="1"/>
    <col min="10" max="10" width="8.7109375" style="3" customWidth="1"/>
    <col min="11" max="11" width="10.28125" style="3" customWidth="1"/>
    <col min="12" max="12" width="8.7109375" style="3" customWidth="1"/>
    <col min="13" max="13" width="6.8515625" style="3" customWidth="1"/>
    <col min="14" max="14" width="9.7109375" style="3" customWidth="1"/>
    <col min="15" max="15" width="7.00390625" style="3" customWidth="1"/>
    <col min="16" max="16" width="8.7109375" style="3" customWidth="1"/>
    <col min="17" max="17" width="8.8515625" style="3" customWidth="1"/>
    <col min="18" max="18" width="7.7109375" style="3" customWidth="1"/>
    <col min="19" max="19" width="9.28125" style="3" customWidth="1"/>
    <col min="20" max="20" width="7.8515625" style="3" customWidth="1"/>
    <col min="21" max="21" width="11.8515625" style="3" customWidth="1"/>
    <col min="22" max="16384" width="9.140625" style="3" customWidth="1"/>
  </cols>
  <sheetData>
    <row r="1" spans="1:21" ht="12.75">
      <c r="A1" s="3" t="s">
        <v>0</v>
      </c>
      <c r="F1" s="120" t="s">
        <v>9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3"/>
      <c r="T1" s="13" t="s">
        <v>65</v>
      </c>
      <c r="U1" s="13">
        <f ca="1">YEAR(TODAY())</f>
        <v>2007</v>
      </c>
    </row>
    <row r="2" spans="6:18" ht="12.75"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8" ht="24.75" customHeight="1">
      <c r="B3" s="3" t="s">
        <v>101</v>
      </c>
      <c r="C3" s="31" t="str">
        <f>Βοηθητικό!K26</f>
        <v>1ο ΓΕ.Λ.ΙΩΑΝΝΙΝΩΝ</v>
      </c>
      <c r="F3" s="123" t="s">
        <v>133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00"/>
    </row>
    <row r="5" spans="1:21" ht="15" customHeight="1">
      <c r="A5" s="103" t="s">
        <v>1</v>
      </c>
      <c r="B5" s="121" t="s">
        <v>2</v>
      </c>
      <c r="C5" s="121"/>
      <c r="D5" s="121"/>
      <c r="E5" s="121"/>
      <c r="F5" s="121"/>
      <c r="G5" s="109" t="s">
        <v>73</v>
      </c>
      <c r="H5" s="109" t="s">
        <v>128</v>
      </c>
      <c r="I5" s="112" t="s">
        <v>74</v>
      </c>
      <c r="J5" s="112" t="s">
        <v>18</v>
      </c>
      <c r="K5" s="122" t="s">
        <v>4</v>
      </c>
      <c r="L5" s="122"/>
      <c r="M5" s="122"/>
      <c r="N5" s="122"/>
      <c r="O5" s="122"/>
      <c r="P5" s="122"/>
      <c r="Q5" s="122"/>
      <c r="R5" s="122"/>
      <c r="S5" s="104" t="s">
        <v>6</v>
      </c>
      <c r="T5" s="98" t="s">
        <v>72</v>
      </c>
      <c r="U5" s="115" t="s">
        <v>7</v>
      </c>
    </row>
    <row r="6" spans="1:21" ht="15" customHeight="1">
      <c r="A6" s="103"/>
      <c r="B6" s="6"/>
      <c r="C6" s="6"/>
      <c r="D6" s="6"/>
      <c r="E6" s="6"/>
      <c r="F6" s="6"/>
      <c r="G6" s="110"/>
      <c r="H6" s="110"/>
      <c r="I6" s="113"/>
      <c r="J6" s="113"/>
      <c r="K6" s="107" t="s">
        <v>83</v>
      </c>
      <c r="L6" s="107" t="s">
        <v>25</v>
      </c>
      <c r="M6" s="107" t="s">
        <v>78</v>
      </c>
      <c r="N6" s="105" t="s">
        <v>26</v>
      </c>
      <c r="O6" s="106"/>
      <c r="P6" s="106"/>
      <c r="Q6" s="106" t="s">
        <v>32</v>
      </c>
      <c r="R6" s="104" t="s">
        <v>5</v>
      </c>
      <c r="S6" s="104"/>
      <c r="T6" s="99"/>
      <c r="U6" s="116"/>
    </row>
    <row r="7" spans="1:21" ht="81.75" customHeight="1">
      <c r="A7" s="103"/>
      <c r="B7" s="4" t="s">
        <v>70</v>
      </c>
      <c r="C7" s="4" t="s">
        <v>69</v>
      </c>
      <c r="D7" s="5" t="s">
        <v>3</v>
      </c>
      <c r="E7" s="5" t="s">
        <v>37</v>
      </c>
      <c r="F7" s="10" t="s">
        <v>8</v>
      </c>
      <c r="G7" s="111"/>
      <c r="H7" s="111"/>
      <c r="I7" s="114"/>
      <c r="J7" s="114"/>
      <c r="K7" s="108"/>
      <c r="L7" s="108"/>
      <c r="M7" s="107"/>
      <c r="N7" s="24" t="s">
        <v>84</v>
      </c>
      <c r="O7" s="24" t="s">
        <v>85</v>
      </c>
      <c r="P7" s="24" t="s">
        <v>27</v>
      </c>
      <c r="Q7" s="106"/>
      <c r="R7" s="104"/>
      <c r="S7" s="104"/>
      <c r="T7" s="119"/>
      <c r="U7" s="117"/>
    </row>
    <row r="8" spans="1:21" ht="24.75" customHeight="1">
      <c r="A8" s="18">
        <v>1</v>
      </c>
      <c r="B8" s="19" t="str">
        <f>IF(ISTEXT(Βοηθητικό!A2),Βοηθητικό!A2,"")</f>
        <v>ΑΑΑΑ</v>
      </c>
      <c r="C8" s="19" t="str">
        <f>IF(ISTEXT(Βοηθητικό!A2),Βοηθητικό!B2,"")</f>
        <v>ΣΣ</v>
      </c>
      <c r="D8" s="19" t="str">
        <f>IF(ISTEXT(Βοηθητικό!A2),Βοηθητικό!C2,"")</f>
        <v>Ιωάννης</v>
      </c>
      <c r="E8" s="19" t="str">
        <f>IF(ISTEXT(Βοηθητικό!A2),Βοηθητικό!H2,"")</f>
        <v>012457851</v>
      </c>
      <c r="F8" s="19" t="str">
        <f>IF(ISTEXT(Βοηθητικό!A2),Βοηθητικό!F2,"")</f>
        <v>Επιτηρητής</v>
      </c>
      <c r="G8" s="19">
        <f>IF(ISTEXT(Βοηθητικό!A2),Βοηθητικό!D2,"")</f>
        <v>2</v>
      </c>
      <c r="H8" s="75">
        <f>IF(ISTEXT(Βοηθητικό!A2),Βοηθητικό!E2,"")</f>
        <v>2.5</v>
      </c>
      <c r="I8" s="20" t="str">
        <f>IF(ISTEXT(Βοηθητικό!A2),IF(Βοηθητικό!G2=1,Βοηθητικό!$K$29,IF(Βοηθητικό!G2=2,Βοηθητικό!$K$30,IF(Βοηθητικό!G2=3,Βοηθητικό!$K$31))),"")</f>
        <v>24</v>
      </c>
      <c r="J8" s="17">
        <f>IF(ISTEXT(Βοηθητικό!A2),G8*I8+H8*Βοηθητικό!$K$32,"")</f>
        <v>83</v>
      </c>
      <c r="K8" s="17">
        <f>IF(ISNUMBER(J8),(ROUND(Βοηθητικό!$K$34/100*J8,2)),"")</f>
        <v>23.29</v>
      </c>
      <c r="L8" s="17">
        <f>IF(ISNUMBER(J8),J8+K8,"")</f>
        <v>106.28999999999999</v>
      </c>
      <c r="M8" s="17">
        <f>IF(ISNUMBER(J8),(ROUND(Βοηθητικό!$K$35/100*J8,2)),"")</f>
        <v>0.83</v>
      </c>
      <c r="N8" s="17">
        <f>IF(ISNUMBER(K8),K8,"")</f>
        <v>23.29</v>
      </c>
      <c r="O8" s="17">
        <f>IF(ISNUMBER(J8),(ROUND(J8*Βοηθητικό!$K$33/100,2)),"")</f>
        <v>13.28</v>
      </c>
      <c r="P8" s="17">
        <f>IF(ISNUMBER(N8),N8+O8,"")</f>
        <v>36.57</v>
      </c>
      <c r="Q8" s="17">
        <f>IF(ISNUMBER(J8),Φόρος!H7,"")</f>
        <v>13.889999999999999</v>
      </c>
      <c r="R8" s="17">
        <f>IF(ISNUMBER(J8),SUM(M8+Q8),"")</f>
        <v>14.719999999999999</v>
      </c>
      <c r="S8" s="17">
        <f>IF(ISNUMBER(J8),L8-R8,"")</f>
        <v>91.57</v>
      </c>
      <c r="T8" s="17">
        <f>IF(ISNUMBER(S8),S8-P8,"")</f>
        <v>54.99999999999999</v>
      </c>
      <c r="U8" s="7"/>
    </row>
    <row r="9" spans="1:21" ht="24.75" customHeight="1">
      <c r="A9" s="18">
        <v>2</v>
      </c>
      <c r="B9" s="19" t="str">
        <f>IF(ISTEXT(Βοηθητικό!A3),Βοηθητικό!A3,"")</f>
        <v>ΒΒΒΒ</v>
      </c>
      <c r="C9" s="19" t="str">
        <f>IF(ISTEXT(Βοηθητικό!A3),Βοηθητικό!B3,"")</f>
        <v>ΣΣ</v>
      </c>
      <c r="D9" s="19" t="str">
        <f>IF(ISTEXT(Βοηθητικό!A3),Βοηθητικό!C3,"")</f>
        <v>Παναγιώτης</v>
      </c>
      <c r="E9" s="19" t="str">
        <f>IF(ISTEXT(Βοηθητικό!A3),Βοηθητικό!H3,"")</f>
        <v>012154781</v>
      </c>
      <c r="F9" s="19" t="str">
        <f>IF(ISTEXT(Βοηθητικό!A3),Βοηθητικό!F3,"")</f>
        <v>Επιτ κ Υπ Τά</v>
      </c>
      <c r="G9" s="19">
        <f>IF(ISTEXT(Βοηθητικό!A3),Βοηθητικό!D3,"")</f>
        <v>2</v>
      </c>
      <c r="H9" s="75">
        <f>IF(ISTEXT(Βοηθητικό!A3),Βοηθητικό!E3,"")</f>
        <v>3.5</v>
      </c>
      <c r="I9" s="20" t="str">
        <f>IF(ISTEXT(Βοηθητικό!A3),IF(Βοηθητικό!G3=1,Βοηθητικό!$K$29,IF(Βοηθητικό!G3=2,Βοηθητικό!$K$30,IF(Βοηθητικό!G3=3,Βοηθητικό!$K$31))),"")</f>
        <v>31</v>
      </c>
      <c r="J9" s="17">
        <f>IF(ISTEXT(Βοηθητικό!A3),G9*I9+H9*Βοηθητικό!$K$32,"")</f>
        <v>111</v>
      </c>
      <c r="K9" s="17">
        <f>IF(ISNUMBER(J9),(ROUND(Βοηθητικό!$K$34/100*J9,2)),"")</f>
        <v>31.15</v>
      </c>
      <c r="L9" s="17">
        <f aca="true" t="shared" si="0" ref="L9:L20">IF(ISNUMBER(J9),J9+K9,"")</f>
        <v>142.15</v>
      </c>
      <c r="M9" s="17">
        <f>IF(ISNUMBER(J9),(ROUND(Βοηθητικό!$K$35/100*J9,2)),"")</f>
        <v>1.11</v>
      </c>
      <c r="N9" s="17">
        <f aca="true" t="shared" si="1" ref="N9:N20">IF(ISNUMBER(K9),K9,"")</f>
        <v>31.15</v>
      </c>
      <c r="O9" s="17">
        <f>IF(ISNUMBER(J9),(ROUND(J9*Βοηθητικό!$K$33/100,2)),"")</f>
        <v>17.76</v>
      </c>
      <c r="P9" s="17">
        <f aca="true" t="shared" si="2" ref="P9:P20">IF(ISNUMBER(N9),N9+O9,"")</f>
        <v>48.91</v>
      </c>
      <c r="Q9" s="17">
        <f>IF(ISNUMBER(J9),Φόρος!H8,"")</f>
        <v>18.130000000000003</v>
      </c>
      <c r="R9" s="17">
        <f aca="true" t="shared" si="3" ref="R9:R20">IF(ISNUMBER(J9),SUM(M9+Q9),"")</f>
        <v>19.240000000000002</v>
      </c>
      <c r="S9" s="17">
        <f aca="true" t="shared" si="4" ref="S9:S20">IF(ISNUMBER(J9),L9-R9,"")</f>
        <v>122.91</v>
      </c>
      <c r="T9" s="17">
        <f aca="true" t="shared" si="5" ref="T9:T20">IF(ISNUMBER(S9),S9-P9,"")</f>
        <v>74</v>
      </c>
      <c r="U9" s="7"/>
    </row>
    <row r="10" spans="1:21" ht="24.75" customHeight="1">
      <c r="A10" s="18">
        <v>3</v>
      </c>
      <c r="B10" s="19" t="str">
        <f>IF(ISTEXT(Βοηθητικό!A4),Βοηθητικό!A4,"")</f>
        <v>ΓΓΓΓΓ</v>
      </c>
      <c r="C10" s="19" t="str">
        <f>IF(ISTEXT(Βοηθητικό!A4),Βοηθητικό!B4,"")</f>
        <v>ΔΔΔΔ</v>
      </c>
      <c r="D10" s="19" t="str">
        <f>IF(ISTEXT(Βοηθητικό!A4),Βοηθητικό!C4,"")</f>
        <v>Γρηγόριος</v>
      </c>
      <c r="E10" s="19" t="str">
        <f>IF(ISTEXT(Βοηθητικό!A4),Βοηθητικό!H4,"")</f>
        <v>102154789</v>
      </c>
      <c r="F10" s="19" t="str">
        <f>IF(ISTEXT(Βοηθητικό!A4),Βοηθητικό!F4,"")</f>
        <v>Επιτηρητής</v>
      </c>
      <c r="G10" s="19">
        <f>IF(ISTEXT(Βοηθητικό!A4),Βοηθητικό!D4,"")</f>
        <v>2</v>
      </c>
      <c r="H10" s="75">
        <f>IF(ISTEXT(Βοηθητικό!A4),Βοηθητικό!E4,"")</f>
        <v>5</v>
      </c>
      <c r="I10" s="20" t="str">
        <f>IF(ISTEXT(Βοηθητικό!A4),IF(Βοηθητικό!G4=1,Βοηθητικό!$K$29,IF(Βοηθητικό!G4=2,Βοηθητικό!$K$30,IF(Βοηθητικό!G4=3,Βοηθητικό!$K$31))),"")</f>
        <v>24</v>
      </c>
      <c r="J10" s="17">
        <f>IF(ISTEXT(Βοηθητικό!A4),G10*I10+H10*Βοηθητικό!$K$32,"")</f>
        <v>118</v>
      </c>
      <c r="K10" s="17">
        <f>IF(ISNUMBER(J10),(ROUND(Βοηθητικό!$K$34/100*J10,2)),"")</f>
        <v>33.11</v>
      </c>
      <c r="L10" s="17">
        <f t="shared" si="0"/>
        <v>151.11</v>
      </c>
      <c r="M10" s="17">
        <f>IF(ISNUMBER(J10),(ROUND(Βοηθητικό!$K$35/100*J10,2)),"")</f>
        <v>1.18</v>
      </c>
      <c r="N10" s="17">
        <f t="shared" si="1"/>
        <v>33.11</v>
      </c>
      <c r="O10" s="17">
        <f>IF(ISNUMBER(J10),(ROUND(J10*Βοηθητικό!$K$33/100,2)),"")</f>
        <v>18.88</v>
      </c>
      <c r="P10" s="17">
        <f t="shared" si="2"/>
        <v>51.989999999999995</v>
      </c>
      <c r="Q10" s="17">
        <f>IF(ISNUMBER(J10),Φόρος!H9,"")</f>
        <v>19.939999999999994</v>
      </c>
      <c r="R10" s="17">
        <f t="shared" si="3"/>
        <v>21.119999999999994</v>
      </c>
      <c r="S10" s="17">
        <f t="shared" si="4"/>
        <v>129.99</v>
      </c>
      <c r="T10" s="17">
        <f t="shared" si="5"/>
        <v>78.00000000000001</v>
      </c>
      <c r="U10" s="7"/>
    </row>
    <row r="11" spans="1:21" ht="24.75" customHeight="1">
      <c r="A11" s="18">
        <v>4</v>
      </c>
      <c r="B11" s="19" t="str">
        <f>IF(ISTEXT(Βοηθητικό!A5),Βοηθητικό!A5,"")</f>
        <v>ΣΣΣΣΣ</v>
      </c>
      <c r="C11" s="19" t="str">
        <f>IF(ISTEXT(Βοηθητικό!A5),Βοηθητικό!B5,"")</f>
        <v>ΔΔΔΔ</v>
      </c>
      <c r="D11" s="19" t="str">
        <f>IF(ISTEXT(Βοηθητικό!A5),Βοηθητικό!C5,"")</f>
        <v>ΦΦΦΦΦ</v>
      </c>
      <c r="E11" s="19" t="str">
        <f>IF(ISTEXT(Βοηθητικό!A5),Βοηθητικό!H5,"")</f>
        <v>0215487541</v>
      </c>
      <c r="F11" s="19" t="str">
        <f>IF(ISTEXT(Βοηθητικό!A5),Βοηθητικό!F5,"")</f>
        <v>Επεύθ τάξης</v>
      </c>
      <c r="G11" s="19">
        <f>IF(ISTEXT(Βοηθητικό!A5),Βοηθητικό!D5,"")</f>
        <v>2</v>
      </c>
      <c r="H11" s="75">
        <f>IF(ISTEXT(Βοηθητικό!A5),Βοηθητικό!E5,"")</f>
        <v>3</v>
      </c>
      <c r="I11" s="20" t="str">
        <f>IF(ISTEXT(Βοηθητικό!A5),IF(Βοηθητικό!G5=1,Βοηθητικό!$K$29,IF(Βοηθητικό!G5=2,Βοηθητικό!$K$30,IF(Βοηθητικό!G5=3,Βοηθητικό!$K$31))),"")</f>
        <v>38</v>
      </c>
      <c r="J11" s="17">
        <f>IF(ISTEXT(Βοηθητικό!A5),G11*I11+H11*Βοηθητικό!$K$32,"")</f>
        <v>118</v>
      </c>
      <c r="K11" s="17">
        <f>IF(ISNUMBER(J11),(ROUND(Βοηθητικό!$K$34/100*J11,2)),"")</f>
        <v>33.11</v>
      </c>
      <c r="L11" s="17">
        <f t="shared" si="0"/>
        <v>151.11</v>
      </c>
      <c r="M11" s="17">
        <f>IF(ISNUMBER(J11),(ROUND(Βοηθητικό!$K$35/100*J11,2)),"")</f>
        <v>1.18</v>
      </c>
      <c r="N11" s="17">
        <f t="shared" si="1"/>
        <v>33.11</v>
      </c>
      <c r="O11" s="17">
        <f>IF(ISNUMBER(J11),(ROUND(J11*Βοηθητικό!$K$33/100,2)),"")</f>
        <v>18.88</v>
      </c>
      <c r="P11" s="17">
        <f t="shared" si="2"/>
        <v>51.989999999999995</v>
      </c>
      <c r="Q11" s="17">
        <f>IF(ISNUMBER(J11),Φόρος!H10,"")</f>
        <v>19.939999999999994</v>
      </c>
      <c r="R11" s="17">
        <f t="shared" si="3"/>
        <v>21.119999999999994</v>
      </c>
      <c r="S11" s="17">
        <f t="shared" si="4"/>
        <v>129.99</v>
      </c>
      <c r="T11" s="17">
        <f t="shared" si="5"/>
        <v>78.00000000000001</v>
      </c>
      <c r="U11" s="7"/>
    </row>
    <row r="12" spans="1:21" ht="15.75">
      <c r="A12" s="18">
        <v>5</v>
      </c>
      <c r="B12" s="19">
        <f>IF(ISTEXT(Βοηθητικό!A6),Βοηθητικό!A6,"")</f>
      </c>
      <c r="C12" s="19">
        <f>IF(ISTEXT(Βοηθητικό!A6),Βοηθητικό!B6,"")</f>
      </c>
      <c r="D12" s="19">
        <f>IF(ISTEXT(Βοηθητικό!A6),Βοηθητικό!C6,"")</f>
      </c>
      <c r="E12" s="19">
        <f>IF(ISTEXT(Βοηθητικό!A6),Βοηθητικό!H6,"")</f>
      </c>
      <c r="F12" s="19">
        <f>IF(ISTEXT(Βοηθητικό!A6),Βοηθητικό!F6,"")</f>
      </c>
      <c r="G12" s="19">
        <f>IF(ISTEXT(Βοηθητικό!A6),Βοηθητικό!D6,"")</f>
      </c>
      <c r="H12" s="75">
        <f>IF(ISTEXT(Βοηθητικό!A6),Βοηθητικό!E6,"")</f>
      </c>
      <c r="I12" s="20">
        <f>IF(ISTEXT(Βοηθητικό!A6),IF(Βοηθητικό!G6=1,Βοηθητικό!$K$29,IF(Βοηθητικό!G6=2,Βοηθητικό!$K$30,IF(Βοηθητικό!G6=3,Βοηθητικό!$K$31))),"")</f>
      </c>
      <c r="J12" s="17">
        <f>IF(ISTEXT(Βοηθητικό!A6),G12*I12+H12*Βοηθητικό!$K$32,"")</f>
      </c>
      <c r="K12" s="17">
        <f>IF(ISNUMBER(J12),(ROUND(Βοηθητικό!$K$34/100*J12,2)),"")</f>
      </c>
      <c r="L12" s="17">
        <f t="shared" si="0"/>
      </c>
      <c r="M12" s="17">
        <f>IF(ISNUMBER(J12),(ROUND(Βοηθητικό!$K$35/100*J12,2)),"")</f>
      </c>
      <c r="N12" s="17">
        <f t="shared" si="1"/>
      </c>
      <c r="O12" s="17">
        <f>IF(ISNUMBER(J12),(ROUND(J12*Βοηθητικό!$K$33/100,2)),"")</f>
      </c>
      <c r="P12" s="17">
        <f t="shared" si="2"/>
      </c>
      <c r="Q12" s="17">
        <f>IF(ISNUMBER(J12),Φόρος!H11,"")</f>
      </c>
      <c r="R12" s="17">
        <f t="shared" si="3"/>
      </c>
      <c r="S12" s="17">
        <f t="shared" si="4"/>
      </c>
      <c r="T12" s="17">
        <f t="shared" si="5"/>
      </c>
      <c r="U12" s="7"/>
    </row>
    <row r="13" spans="1:21" ht="15.75">
      <c r="A13" s="18">
        <v>6</v>
      </c>
      <c r="B13" s="19">
        <f>IF(ISTEXT(Βοηθητικό!A7),Βοηθητικό!A7,"")</f>
      </c>
      <c r="C13" s="19">
        <f>IF(ISTEXT(Βοηθητικό!A7),Βοηθητικό!B7,"")</f>
      </c>
      <c r="D13" s="19">
        <f>IF(ISTEXT(Βοηθητικό!A7),Βοηθητικό!C7,"")</f>
      </c>
      <c r="E13" s="19">
        <f>IF(ISTEXT(Βοηθητικό!A7),Βοηθητικό!H7,"")</f>
      </c>
      <c r="F13" s="19">
        <f>IF(ISTEXT(Βοηθητικό!A7),Βοηθητικό!F7,"")</f>
      </c>
      <c r="G13" s="19">
        <f>IF(ISTEXT(Βοηθητικό!A7),Βοηθητικό!D7,"")</f>
      </c>
      <c r="H13" s="75">
        <f>IF(ISTEXT(Βοηθητικό!A7),Βοηθητικό!E7,"")</f>
      </c>
      <c r="I13" s="20">
        <f>IF(ISTEXT(Βοηθητικό!A7),IF(Βοηθητικό!G7=1,Βοηθητικό!$K$29,IF(Βοηθητικό!G7=2,Βοηθητικό!$K$30,IF(Βοηθητικό!G7=3,Βοηθητικό!$K$31))),"")</f>
      </c>
      <c r="J13" s="17">
        <f>IF(ISTEXT(Βοηθητικό!A7),G13*I13+H13*Βοηθητικό!$K$32,"")</f>
      </c>
      <c r="K13" s="17">
        <f>IF(ISNUMBER(J13),(ROUND(Βοηθητικό!$K$34/100*J13,2)),"")</f>
      </c>
      <c r="L13" s="17">
        <f t="shared" si="0"/>
      </c>
      <c r="M13" s="17">
        <f>IF(ISNUMBER(J13),(ROUND(Βοηθητικό!$K$35/100*J13,2)),"")</f>
      </c>
      <c r="N13" s="17">
        <f t="shared" si="1"/>
      </c>
      <c r="O13" s="17">
        <f>IF(ISNUMBER(J13),(ROUND(J13*Βοηθητικό!$K$33/100,2)),"")</f>
      </c>
      <c r="P13" s="17">
        <f t="shared" si="2"/>
      </c>
      <c r="Q13" s="17">
        <f>IF(ISNUMBER(J13),Φόρος!H12,"")</f>
      </c>
      <c r="R13" s="17">
        <f t="shared" si="3"/>
      </c>
      <c r="S13" s="17">
        <f t="shared" si="4"/>
      </c>
      <c r="T13" s="17">
        <f t="shared" si="5"/>
      </c>
      <c r="U13" s="7"/>
    </row>
    <row r="14" spans="1:21" ht="15.75">
      <c r="A14" s="18">
        <v>7</v>
      </c>
      <c r="B14" s="19">
        <f>IF(ISTEXT(Βοηθητικό!A8),Βοηθητικό!A8,"")</f>
      </c>
      <c r="C14" s="19">
        <f>IF(ISTEXT(Βοηθητικό!A8),Βοηθητικό!B8,"")</f>
      </c>
      <c r="D14" s="19">
        <f>IF(ISTEXT(Βοηθητικό!A8),Βοηθητικό!C8,"")</f>
      </c>
      <c r="E14" s="19">
        <f>IF(ISTEXT(Βοηθητικό!A8),Βοηθητικό!H8,"")</f>
      </c>
      <c r="F14" s="19">
        <f>IF(ISTEXT(Βοηθητικό!A8),Βοηθητικό!F8,"")</f>
      </c>
      <c r="G14" s="19">
        <f>IF(ISTEXT(Βοηθητικό!A8),Βοηθητικό!D8,"")</f>
      </c>
      <c r="H14" s="75">
        <f>IF(ISTEXT(Βοηθητικό!A8),Βοηθητικό!E8,"")</f>
      </c>
      <c r="I14" s="20">
        <f>IF(ISTEXT(Βοηθητικό!A8),IF(Βοηθητικό!G8=1,Βοηθητικό!$K$29,IF(Βοηθητικό!G8=2,Βοηθητικό!$K$30,IF(Βοηθητικό!G8=3,Βοηθητικό!$K$31))),"")</f>
      </c>
      <c r="J14" s="17">
        <f>IF(ISTEXT(Βοηθητικό!A8),G14*I14+H14*Βοηθητικό!$K$32,"")</f>
      </c>
      <c r="K14" s="17">
        <f>IF(ISNUMBER(J14),(ROUND(Βοηθητικό!$K$34/100*J14,2)),"")</f>
      </c>
      <c r="L14" s="17">
        <f t="shared" si="0"/>
      </c>
      <c r="M14" s="17">
        <f>IF(ISNUMBER(J14),(ROUND(Βοηθητικό!$K$35/100*J14,2)),"")</f>
      </c>
      <c r="N14" s="17">
        <f t="shared" si="1"/>
      </c>
      <c r="O14" s="17">
        <f>IF(ISNUMBER(J14),(ROUND(J14*Βοηθητικό!$K$33/100,2)),"")</f>
      </c>
      <c r="P14" s="17">
        <f t="shared" si="2"/>
      </c>
      <c r="Q14" s="17">
        <f>IF(ISNUMBER(J14),Φόρος!H13,"")</f>
      </c>
      <c r="R14" s="17">
        <f t="shared" si="3"/>
      </c>
      <c r="S14" s="17">
        <f t="shared" si="4"/>
      </c>
      <c r="T14" s="17">
        <f t="shared" si="5"/>
      </c>
      <c r="U14" s="7"/>
    </row>
    <row r="15" spans="1:21" ht="15.75">
      <c r="A15" s="18">
        <v>8</v>
      </c>
      <c r="B15" s="19">
        <f>IF(ISTEXT(Βοηθητικό!A9),Βοηθητικό!A9,"")</f>
      </c>
      <c r="C15" s="19">
        <f>IF(ISTEXT(Βοηθητικό!A9),Βοηθητικό!B9,"")</f>
      </c>
      <c r="D15" s="19">
        <f>IF(ISTEXT(Βοηθητικό!A9),Βοηθητικό!C9,"")</f>
      </c>
      <c r="E15" s="19">
        <f>IF(ISTEXT(Βοηθητικό!A9),Βοηθητικό!H9,"")</f>
      </c>
      <c r="F15" s="19">
        <f>IF(ISTEXT(Βοηθητικό!A9),Βοηθητικό!F9,"")</f>
      </c>
      <c r="G15" s="19">
        <f>IF(ISTEXT(Βοηθητικό!A9),Βοηθητικό!D9,"")</f>
      </c>
      <c r="H15" s="75">
        <f>IF(ISTEXT(Βοηθητικό!A9),Βοηθητικό!E9,"")</f>
      </c>
      <c r="I15" s="20">
        <f>IF(ISTEXT(Βοηθητικό!A9),IF(Βοηθητικό!G9=1,Βοηθητικό!$K$29,IF(Βοηθητικό!G9=2,Βοηθητικό!$K$30,IF(Βοηθητικό!G9=3,Βοηθητικό!$K$31))),"")</f>
      </c>
      <c r="J15" s="17">
        <f>IF(ISTEXT(Βοηθητικό!A9),G15*I15+H15*Βοηθητικό!$K$32,"")</f>
      </c>
      <c r="K15" s="17">
        <f>IF(ISNUMBER(J15),(ROUND(Βοηθητικό!$K$34/100*J15,2)),"")</f>
      </c>
      <c r="L15" s="17">
        <f t="shared" si="0"/>
      </c>
      <c r="M15" s="17">
        <f>IF(ISNUMBER(J15),(ROUND(Βοηθητικό!$K$35/100*J15,2)),"")</f>
      </c>
      <c r="N15" s="17">
        <f t="shared" si="1"/>
      </c>
      <c r="O15" s="17">
        <f>IF(ISNUMBER(J15),(ROUND(J15*Βοηθητικό!$K$33/100,2)),"")</f>
      </c>
      <c r="P15" s="17">
        <f t="shared" si="2"/>
      </c>
      <c r="Q15" s="17">
        <f>IF(ISNUMBER(J15),Φόρος!H14,"")</f>
      </c>
      <c r="R15" s="17">
        <f t="shared" si="3"/>
      </c>
      <c r="S15" s="17">
        <f t="shared" si="4"/>
      </c>
      <c r="T15" s="17">
        <f t="shared" si="5"/>
      </c>
      <c r="U15" s="7"/>
    </row>
    <row r="16" spans="1:21" ht="15.75">
      <c r="A16" s="18">
        <v>9</v>
      </c>
      <c r="B16" s="19">
        <f>IF(ISTEXT(Βοηθητικό!A10),Βοηθητικό!A10,"")</f>
      </c>
      <c r="C16" s="19">
        <f>IF(ISTEXT(Βοηθητικό!A10),Βοηθητικό!B10,"")</f>
      </c>
      <c r="D16" s="19">
        <f>IF(ISTEXT(Βοηθητικό!A10),Βοηθητικό!C10,"")</f>
      </c>
      <c r="E16" s="19">
        <f>IF(ISTEXT(Βοηθητικό!A10),Βοηθητικό!H10,"")</f>
      </c>
      <c r="F16" s="19">
        <f>IF(ISTEXT(Βοηθητικό!A10),Βοηθητικό!F10,"")</f>
      </c>
      <c r="G16" s="19">
        <f>IF(ISTEXT(Βοηθητικό!A10),Βοηθητικό!D10,"")</f>
      </c>
      <c r="H16" s="75">
        <f>IF(ISTEXT(Βοηθητικό!A10),Βοηθητικό!E10,"")</f>
      </c>
      <c r="I16" s="20">
        <f>IF(ISTEXT(Βοηθητικό!A10),IF(Βοηθητικό!G10=1,Βοηθητικό!$K$29,IF(Βοηθητικό!G10=2,Βοηθητικό!$K$30,IF(Βοηθητικό!G10=3,Βοηθητικό!$K$31))),"")</f>
      </c>
      <c r="J16" s="17">
        <f>IF(ISTEXT(Βοηθητικό!A10),G16*I16+H16*Βοηθητικό!$K$32,"")</f>
      </c>
      <c r="K16" s="17">
        <f>IF(ISNUMBER(J16),(ROUND(Βοηθητικό!$K$34/100*J16,2)),"")</f>
      </c>
      <c r="L16" s="17">
        <f t="shared" si="0"/>
      </c>
      <c r="M16" s="17">
        <f>IF(ISNUMBER(J16),(ROUND(Βοηθητικό!$K$35/100*J16,2)),"")</f>
      </c>
      <c r="N16" s="17">
        <f t="shared" si="1"/>
      </c>
      <c r="O16" s="17">
        <f>IF(ISNUMBER(J16),(ROUND(J16*Βοηθητικό!$K$33/100,2)),"")</f>
      </c>
      <c r="P16" s="17">
        <f t="shared" si="2"/>
      </c>
      <c r="Q16" s="17">
        <f>IF(ISNUMBER(J16),Φόρος!H15,"")</f>
      </c>
      <c r="R16" s="17">
        <f t="shared" si="3"/>
      </c>
      <c r="S16" s="17">
        <f t="shared" si="4"/>
      </c>
      <c r="T16" s="17">
        <f t="shared" si="5"/>
      </c>
      <c r="U16" s="7"/>
    </row>
    <row r="17" spans="1:21" ht="15.75">
      <c r="A17" s="18">
        <v>10</v>
      </c>
      <c r="B17" s="19">
        <f>IF(ISTEXT(Βοηθητικό!A11),Βοηθητικό!A11,"")</f>
      </c>
      <c r="C17" s="19">
        <f>IF(ISTEXT(Βοηθητικό!A11),Βοηθητικό!B11,"")</f>
      </c>
      <c r="D17" s="19">
        <f>IF(ISTEXT(Βοηθητικό!A11),Βοηθητικό!C11,"")</f>
      </c>
      <c r="E17" s="19">
        <f>IF(ISTEXT(Βοηθητικό!A11),Βοηθητικό!H11,"")</f>
      </c>
      <c r="F17" s="19">
        <f>IF(ISTEXT(Βοηθητικό!A11),Βοηθητικό!F11,"")</f>
      </c>
      <c r="G17" s="19">
        <f>IF(ISTEXT(Βοηθητικό!A11),Βοηθητικό!D11,"")</f>
      </c>
      <c r="H17" s="75">
        <f>IF(ISTEXT(Βοηθητικό!A11),Βοηθητικό!E11,"")</f>
      </c>
      <c r="I17" s="20">
        <f>IF(ISTEXT(Βοηθητικό!A11),IF(Βοηθητικό!G11=1,Βοηθητικό!$K$29,IF(Βοηθητικό!G11=2,Βοηθητικό!$K$30,IF(Βοηθητικό!G11=3,Βοηθητικό!$K$31))),"")</f>
      </c>
      <c r="J17" s="17">
        <f>IF(ISTEXT(Βοηθητικό!A11),G17*I17+H17*Βοηθητικό!$K$32,"")</f>
      </c>
      <c r="K17" s="17">
        <f>IF(ISNUMBER(J17),(ROUND(Βοηθητικό!$K$34/100*J17,2)),"")</f>
      </c>
      <c r="L17" s="17">
        <f t="shared" si="0"/>
      </c>
      <c r="M17" s="17">
        <f>IF(ISNUMBER(J17),(ROUND(Βοηθητικό!$K$35/100*J17,2)),"")</f>
      </c>
      <c r="N17" s="17">
        <f t="shared" si="1"/>
      </c>
      <c r="O17" s="17">
        <f>IF(ISNUMBER(J17),(ROUND(J17*Βοηθητικό!$K$33/100,2)),"")</f>
      </c>
      <c r="P17" s="17">
        <f t="shared" si="2"/>
      </c>
      <c r="Q17" s="17">
        <f>IF(ISNUMBER(J17),Φόρος!H16,"")</f>
      </c>
      <c r="R17" s="17">
        <f t="shared" si="3"/>
      </c>
      <c r="S17" s="17">
        <f t="shared" si="4"/>
      </c>
      <c r="T17" s="17">
        <f t="shared" si="5"/>
      </c>
      <c r="U17" s="7"/>
    </row>
    <row r="18" spans="1:21" ht="15.75">
      <c r="A18" s="18">
        <v>11</v>
      </c>
      <c r="B18" s="19">
        <f>IF(ISTEXT(Βοηθητικό!A12),Βοηθητικό!A12,"")</f>
      </c>
      <c r="C18" s="19">
        <f>IF(ISTEXT(Βοηθητικό!A12),Βοηθητικό!B12,"")</f>
      </c>
      <c r="D18" s="19">
        <f>IF(ISTEXT(Βοηθητικό!A12),Βοηθητικό!C12,"")</f>
      </c>
      <c r="E18" s="19">
        <f>IF(ISTEXT(Βοηθητικό!A12),Βοηθητικό!H12,"")</f>
      </c>
      <c r="F18" s="19">
        <f>IF(ISTEXT(Βοηθητικό!A12),Βοηθητικό!F12,"")</f>
      </c>
      <c r="G18" s="19">
        <f>IF(ISTEXT(Βοηθητικό!A12),Βοηθητικό!D12,"")</f>
      </c>
      <c r="H18" s="75">
        <f>IF(ISTEXT(Βοηθητικό!A12),Βοηθητικό!E12,"")</f>
      </c>
      <c r="I18" s="20">
        <f>IF(ISTEXT(Βοηθητικό!A12),IF(Βοηθητικό!G12=1,Βοηθητικό!$K$29,IF(Βοηθητικό!G12=2,Βοηθητικό!$K$30,IF(Βοηθητικό!G12=3,Βοηθητικό!$K$31))),"")</f>
      </c>
      <c r="J18" s="17">
        <f>IF(ISTEXT(Βοηθητικό!A12),G18*I18+H18*Βοηθητικό!$K$32,"")</f>
      </c>
      <c r="K18" s="17">
        <f>IF(ISNUMBER(J18),(ROUND(Βοηθητικό!$K$34/100*J18,2)),"")</f>
      </c>
      <c r="L18" s="17">
        <f t="shared" si="0"/>
      </c>
      <c r="M18" s="17">
        <f>IF(ISNUMBER(J18),(ROUND(Βοηθητικό!$K$35/100*J18,2)),"")</f>
      </c>
      <c r="N18" s="17">
        <f t="shared" si="1"/>
      </c>
      <c r="O18" s="17">
        <f>IF(ISNUMBER(J18),(ROUND(J18*Βοηθητικό!$K$33/100,2)),"")</f>
      </c>
      <c r="P18" s="17">
        <f t="shared" si="2"/>
      </c>
      <c r="Q18" s="17">
        <f>IF(ISNUMBER(J18),Φόρος!H17,"")</f>
      </c>
      <c r="R18" s="17">
        <f t="shared" si="3"/>
      </c>
      <c r="S18" s="17">
        <f t="shared" si="4"/>
      </c>
      <c r="T18" s="17">
        <f t="shared" si="5"/>
      </c>
      <c r="U18" s="7"/>
    </row>
    <row r="19" spans="1:21" ht="15.75">
      <c r="A19" s="18">
        <v>12</v>
      </c>
      <c r="B19" s="19" t="str">
        <f>IF(ISTEXT(Βοηθητικό!A13),Βοηθητικό!A13,"")</f>
        <v>hhhhhh</v>
      </c>
      <c r="C19" s="19">
        <f>IF(ISTEXT(Βοηθητικό!A13),Βοηθητικό!B13,"")</f>
        <v>0</v>
      </c>
      <c r="D19" s="19">
        <f>IF(ISTEXT(Βοηθητικό!A13),Βοηθητικό!C13,"")</f>
        <v>0</v>
      </c>
      <c r="E19" s="19">
        <f>IF(ISTEXT(Βοηθητικό!A13),Βοηθητικό!H13,"")</f>
        <v>0</v>
      </c>
      <c r="F19" s="19" t="str">
        <f>IF(ISTEXT(Βοηθητικό!A13),Βοηθητικό!F13,"")</f>
        <v>Επιτ κ Υπ Τά</v>
      </c>
      <c r="G19" s="19">
        <f>IF(ISTEXT(Βοηθητικό!A13),Βοηθητικό!D13,"")</f>
        <v>2</v>
      </c>
      <c r="H19" s="75">
        <f>IF(ISTEXT(Βοηθητικό!A13),Βοηθητικό!E13,"")</f>
        <v>2</v>
      </c>
      <c r="I19" s="20" t="str">
        <f>IF(ISTEXT(Βοηθητικό!A13),IF(Βοηθητικό!G13=1,Βοηθητικό!$K$29,IF(Βοηθητικό!G13=2,Βοηθητικό!$K$30,IF(Βοηθητικό!G13=3,Βοηθητικό!$K$31))),"")</f>
        <v>31</v>
      </c>
      <c r="J19" s="17">
        <f>IF(ISTEXT(Βοηθητικό!A13),G19*I19+H19*Βοηθητικό!$K$32,"")</f>
        <v>90</v>
      </c>
      <c r="K19" s="17">
        <f>IF(ISNUMBER(J19),(ROUND(Βοηθητικό!$K$34/100*J19,2)),"")</f>
        <v>25.25</v>
      </c>
      <c r="L19" s="17">
        <f t="shared" si="0"/>
        <v>115.25</v>
      </c>
      <c r="M19" s="17">
        <f>IF(ISNUMBER(J19),(ROUND(Βοηθητικό!$K$35/100*J19,2)),"")</f>
        <v>0.9</v>
      </c>
      <c r="N19" s="17">
        <f t="shared" si="1"/>
        <v>25.25</v>
      </c>
      <c r="O19" s="17">
        <f>IF(ISNUMBER(J19),(ROUND(J19*Βοηθητικό!$K$33/100,2)),"")</f>
        <v>14.4</v>
      </c>
      <c r="P19" s="17">
        <f t="shared" si="2"/>
        <v>39.65</v>
      </c>
      <c r="Q19" s="17">
        <f>IF(ISNUMBER(J19),Φόρος!H18,"")</f>
        <v>14.699999999999998</v>
      </c>
      <c r="R19" s="17">
        <f t="shared" si="3"/>
        <v>15.599999999999998</v>
      </c>
      <c r="S19" s="17">
        <f t="shared" si="4"/>
        <v>99.65</v>
      </c>
      <c r="T19" s="17">
        <f t="shared" si="5"/>
        <v>60.00000000000001</v>
      </c>
      <c r="U19" s="7"/>
    </row>
    <row r="20" spans="1:21" ht="15.75">
      <c r="A20" s="18">
        <v>13</v>
      </c>
      <c r="B20" s="19">
        <f>IF(ISTEXT(Βοηθητικό!A14),Βοηθητικό!A14,"")</f>
      </c>
      <c r="C20" s="19">
        <f>IF(ISTEXT(Βοηθητικό!A14),Βοηθητικό!B14,"")</f>
      </c>
      <c r="D20" s="19">
        <f>IF(ISTEXT(Βοηθητικό!A14),Βοηθητικό!C14,"")</f>
      </c>
      <c r="E20" s="19">
        <f>IF(ISTEXT(Βοηθητικό!A14),Βοηθητικό!H14,"")</f>
      </c>
      <c r="F20" s="19">
        <f>IF(ISTEXT(Βοηθητικό!A14),Βοηθητικό!F14,"")</f>
      </c>
      <c r="G20" s="19">
        <f>IF(ISTEXT(Βοηθητικό!A14),Βοηθητικό!D14,"")</f>
      </c>
      <c r="H20" s="75"/>
      <c r="I20" s="20">
        <f>IF(ISTEXT(Βοηθητικό!A14),IF(Βοηθητικό!G14=1,Βοηθητικό!$K$29,IF(Βοηθητικό!G14=2,Βοηθητικό!$K$30,IF(Βοηθητικό!G14=3,Βοηθητικό!$K$31))),"")</f>
      </c>
      <c r="J20" s="17">
        <f>IF(ISTEXT(Βοηθητικό!A14),G20*I20+H20*Βοηθητικό!$K$32,"")</f>
      </c>
      <c r="K20" s="17">
        <f>IF(ISNUMBER(J20),(ROUND(Βοηθητικό!$K$34/100*J20,2)),"")</f>
      </c>
      <c r="L20" s="17">
        <f t="shared" si="0"/>
      </c>
      <c r="M20" s="17">
        <f>IF(ISNUMBER(J20),(ROUND(Βοηθητικό!$K$35/100*J20,2)),"")</f>
      </c>
      <c r="N20" s="17">
        <f t="shared" si="1"/>
      </c>
      <c r="O20" s="17">
        <f>IF(ISNUMBER(J20),(ROUND(J20*Βοηθητικό!$K$33/100,2)),"")</f>
      </c>
      <c r="P20" s="17">
        <f t="shared" si="2"/>
      </c>
      <c r="Q20" s="17">
        <f>IF(ISNUMBER(J20),Φόρος!H19,"")</f>
      </c>
      <c r="R20" s="17">
        <f t="shared" si="3"/>
      </c>
      <c r="S20" s="17">
        <f t="shared" si="4"/>
      </c>
      <c r="T20" s="17">
        <f t="shared" si="5"/>
      </c>
      <c r="U20" s="7"/>
    </row>
    <row r="21" spans="1:21" s="1" customFormat="1" ht="24.75" customHeight="1">
      <c r="A21" s="102" t="s">
        <v>5</v>
      </c>
      <c r="B21" s="102"/>
      <c r="C21" s="102"/>
      <c r="D21" s="102"/>
      <c r="E21" s="102"/>
      <c r="F21" s="102"/>
      <c r="G21" s="16"/>
      <c r="H21" s="20"/>
      <c r="I21" s="16"/>
      <c r="J21" s="17">
        <f>SUM(J8:J20)</f>
        <v>520</v>
      </c>
      <c r="K21" s="17">
        <f aca="true" t="shared" si="6" ref="K21:Q21">SUM(K8:K20)</f>
        <v>145.91</v>
      </c>
      <c r="L21" s="17">
        <f t="shared" si="6"/>
        <v>665.9100000000001</v>
      </c>
      <c r="M21" s="17">
        <f t="shared" si="6"/>
        <v>5.2</v>
      </c>
      <c r="N21" s="17">
        <f t="shared" si="6"/>
        <v>145.91</v>
      </c>
      <c r="O21" s="17">
        <f t="shared" si="6"/>
        <v>83.2</v>
      </c>
      <c r="P21" s="17">
        <f t="shared" si="6"/>
        <v>229.10999999999999</v>
      </c>
      <c r="Q21" s="17">
        <f t="shared" si="6"/>
        <v>86.6</v>
      </c>
      <c r="R21" s="17">
        <f>SUM(R8:R8)</f>
        <v>14.719999999999999</v>
      </c>
      <c r="S21" s="17">
        <f>SUM(S8:S8)</f>
        <v>91.57</v>
      </c>
      <c r="T21" s="17">
        <f>SUM(T8:T8)</f>
        <v>54.99999999999999</v>
      </c>
      <c r="U21" s="11"/>
    </row>
    <row r="22" spans="1:20" s="1" customFormat="1" ht="18.75" customHeight="1">
      <c r="A22" s="3"/>
      <c r="B22" s="21" t="s">
        <v>100</v>
      </c>
      <c r="C22" s="21"/>
      <c r="D22" s="21"/>
      <c r="E22" s="2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s="1" customFormat="1" ht="18.75" customHeight="1">
      <c r="A23" s="3" t="s">
        <v>10</v>
      </c>
      <c r="B23" s="3"/>
      <c r="C23" s="3"/>
      <c r="D23" s="3"/>
      <c r="E23" s="3"/>
      <c r="F23" s="3"/>
      <c r="G23" s="2"/>
      <c r="H23" s="2"/>
      <c r="I23" s="2"/>
      <c r="J23" s="76" t="s">
        <v>99</v>
      </c>
      <c r="K23" s="76"/>
      <c r="L23" s="76"/>
      <c r="M23" s="76"/>
      <c r="N23" s="76"/>
      <c r="O23" s="76"/>
      <c r="P23" s="77"/>
      <c r="R23" s="118" t="s">
        <v>28</v>
      </c>
      <c r="S23" s="118"/>
      <c r="T23" s="118"/>
      <c r="U23" s="3"/>
    </row>
    <row r="24" spans="1:21" s="1" customFormat="1" ht="18.75" customHeight="1">
      <c r="A24" s="3" t="s">
        <v>11</v>
      </c>
      <c r="B24" s="3"/>
      <c r="C24" s="3"/>
      <c r="D24" s="3"/>
      <c r="E24" s="3"/>
      <c r="F24" s="3"/>
      <c r="G24" s="2"/>
      <c r="H24" s="2"/>
      <c r="I24" s="2"/>
      <c r="J24" s="3" t="s">
        <v>14</v>
      </c>
      <c r="K24" s="3"/>
      <c r="L24" s="3"/>
      <c r="M24" s="3"/>
      <c r="N24" s="3"/>
      <c r="O24" s="3"/>
      <c r="R24" s="3"/>
      <c r="S24" s="3"/>
      <c r="T24" s="3"/>
      <c r="U24" s="3"/>
    </row>
    <row r="25" spans="1:21" ht="12.75">
      <c r="A25" s="3" t="s">
        <v>12</v>
      </c>
      <c r="J25" s="3" t="s">
        <v>15</v>
      </c>
      <c r="R25" s="3" t="s">
        <v>29</v>
      </c>
      <c r="U25" s="26">
        <f>N21</f>
        <v>145.91</v>
      </c>
    </row>
    <row r="26" spans="10:21" ht="12.75">
      <c r="J26" s="3" t="s">
        <v>16</v>
      </c>
      <c r="R26" s="3" t="s">
        <v>30</v>
      </c>
      <c r="U26" s="26">
        <f>O21</f>
        <v>83.2</v>
      </c>
    </row>
    <row r="27" spans="2:21" ht="12.75">
      <c r="B27" s="3" t="s">
        <v>130</v>
      </c>
      <c r="C27" s="12">
        <f ca="1">TODAY()</f>
        <v>39105</v>
      </c>
      <c r="F27" s="12"/>
      <c r="J27" s="3" t="s">
        <v>17</v>
      </c>
      <c r="R27" s="1" t="s">
        <v>31</v>
      </c>
      <c r="U27" s="26">
        <f>P21</f>
        <v>229.10999999999999</v>
      </c>
    </row>
    <row r="28" spans="2:14" ht="12.75">
      <c r="B28" s="8" t="s">
        <v>13</v>
      </c>
      <c r="L28" s="22"/>
      <c r="N28" s="8" t="s">
        <v>13</v>
      </c>
    </row>
    <row r="29" ht="12.75">
      <c r="U29" s="15"/>
    </row>
    <row r="30" spans="7:9" ht="12.75">
      <c r="G30" s="12"/>
      <c r="H30" s="12"/>
      <c r="I30" s="12"/>
    </row>
    <row r="32" spans="2:13" ht="12.75">
      <c r="B32" s="3" t="str">
        <f>Βοηθητικό!K27</f>
        <v>ΝΙΚΟΛΑΟΣ ΠΕΤΡΟΥ</v>
      </c>
      <c r="D32" s="8"/>
      <c r="E32" s="8"/>
      <c r="M32" s="3" t="str">
        <f>Βοηθητικό!K27</f>
        <v>ΝΙΚΟΛΑΟΣ ΠΕΤΡΟΥ</v>
      </c>
    </row>
    <row r="36" spans="16:18" ht="12.75">
      <c r="P36" s="118"/>
      <c r="Q36" s="118"/>
      <c r="R36" s="118"/>
    </row>
    <row r="39" spans="19:20" ht="12.75">
      <c r="S39" s="14"/>
      <c r="T39" s="14"/>
    </row>
    <row r="40" spans="19:20" ht="12.75">
      <c r="S40" s="15"/>
      <c r="T40" s="15"/>
    </row>
    <row r="41" spans="19:20" ht="12.75">
      <c r="S41" s="14"/>
      <c r="T41" s="14"/>
    </row>
    <row r="42" spans="19:20" ht="12.75">
      <c r="S42" s="15"/>
      <c r="T42" s="15"/>
    </row>
    <row r="43" spans="16:20" ht="12.75">
      <c r="P43" s="1"/>
      <c r="S43" s="14"/>
      <c r="T43" s="14"/>
    </row>
  </sheetData>
  <sheetProtection password="CCE9" sheet="1" objects="1" scenarios="1" selectLockedCells="1"/>
  <mergeCells count="21">
    <mergeCell ref="F1:R2"/>
    <mergeCell ref="B5:F5"/>
    <mergeCell ref="J5:J7"/>
    <mergeCell ref="K5:R5"/>
    <mergeCell ref="Q6:Q7"/>
    <mergeCell ref="H5:H7"/>
    <mergeCell ref="F3:Q3"/>
    <mergeCell ref="U5:U7"/>
    <mergeCell ref="P36:R36"/>
    <mergeCell ref="T5:T7"/>
    <mergeCell ref="R6:R7"/>
    <mergeCell ref="R23:T23"/>
    <mergeCell ref="A21:F21"/>
    <mergeCell ref="A5:A7"/>
    <mergeCell ref="S5:S7"/>
    <mergeCell ref="N6:P6"/>
    <mergeCell ref="K6:K7"/>
    <mergeCell ref="L6:L7"/>
    <mergeCell ref="G5:G7"/>
    <mergeCell ref="M6:M7"/>
    <mergeCell ref="I5:I7"/>
  </mergeCells>
  <printOptions/>
  <pageMargins left="0.2362204724409449" right="0.55" top="0.48" bottom="0.984251968503937" header="0.2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H20"/>
  <sheetViews>
    <sheetView workbookViewId="0" topLeftCell="A1">
      <selection activeCell="F82" sqref="F82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11.421875" style="0" customWidth="1"/>
    <col min="4" max="4" width="11.57421875" style="0" customWidth="1"/>
    <col min="5" max="5" width="11.140625" style="0" customWidth="1"/>
    <col min="7" max="7" width="15.57421875" style="0" customWidth="1"/>
  </cols>
  <sheetData>
    <row r="1" ht="12.75">
      <c r="A1" t="s">
        <v>19</v>
      </c>
    </row>
    <row r="6" spans="1:8" s="9" customFormat="1" ht="12.75">
      <c r="A6" s="9" t="s">
        <v>20</v>
      </c>
      <c r="B6" s="9" t="s">
        <v>80</v>
      </c>
      <c r="C6" s="9" t="s">
        <v>81</v>
      </c>
      <c r="D6" s="9" t="s">
        <v>82</v>
      </c>
      <c r="E6" s="9" t="s">
        <v>21</v>
      </c>
      <c r="F6" s="9" t="s">
        <v>22</v>
      </c>
      <c r="G6" s="23" t="s">
        <v>79</v>
      </c>
      <c r="H6" s="9" t="s">
        <v>23</v>
      </c>
    </row>
    <row r="7" spans="1:8" ht="12.75">
      <c r="A7" s="25" t="str">
        <f>IF(ISTEXT(Βοηθητικό!A2),Βοηθητικό!A2,"")</f>
        <v>ΑΑΑΑ</v>
      </c>
      <c r="B7" s="27">
        <f>IF(ISNUMBER(Κατάσταση!J8),Κατάσταση!J8,"")</f>
        <v>83</v>
      </c>
      <c r="C7" s="27">
        <f>IF(ISNUMBER(Κατάσταση!J8),Κατάσταση!M8,"")</f>
        <v>0.83</v>
      </c>
      <c r="D7" s="27">
        <f>IF(ISNUMBER(Κατάσταση!J8),Κατάσταση!O8,"")</f>
        <v>13.28</v>
      </c>
      <c r="E7" s="28">
        <f>IF(ISTEXT(Βοηθητικό!A2),(ROUND((B7-SUM(C7:D7))*20%,2)),"")</f>
        <v>13.78</v>
      </c>
      <c r="F7" s="28">
        <f>IF(ISNUMBER(B7),B7-SUM(C7:E7),"")</f>
        <v>55.11</v>
      </c>
      <c r="G7" s="28">
        <f>IF(ISNUMBER(F7),F7-TRUNC(F7),"")</f>
        <v>0.10999999999999943</v>
      </c>
      <c r="H7" s="28">
        <f>IF(ISNUMBER(E7),IF(G7&lt;=0.5,E7+G7,E7-(1-G7)),"")</f>
        <v>13.889999999999999</v>
      </c>
    </row>
    <row r="8" spans="1:8" ht="12.75">
      <c r="A8" s="25" t="str">
        <f>IF(ISTEXT(Βοηθητικό!A3),Βοηθητικό!A3,"")</f>
        <v>ΒΒΒΒ</v>
      </c>
      <c r="B8" s="27">
        <f>IF(ISNUMBER(Κατάσταση!J9),Κατάσταση!J9,"")</f>
        <v>111</v>
      </c>
      <c r="C8" s="27">
        <f>IF(ISNUMBER(Κατάσταση!J9),Κατάσταση!M9,"")</f>
        <v>1.11</v>
      </c>
      <c r="D8" s="27">
        <f>IF(ISNUMBER(Κατάσταση!J9),Κατάσταση!O9,"")</f>
        <v>17.76</v>
      </c>
      <c r="E8" s="28">
        <f>IF(ISTEXT(Βοηθητικό!A3),(ROUND((B8-SUM(C8:D8))*20%,2)),"")</f>
        <v>18.43</v>
      </c>
      <c r="F8" s="28">
        <f aca="true" t="shared" si="0" ref="F8:F19">IF(ISNUMBER(B8),B8-SUM(C8:E8),"")</f>
        <v>73.7</v>
      </c>
      <c r="G8" s="28">
        <f aca="true" t="shared" si="1" ref="G8:G19">IF(ISNUMBER(F8),F8-TRUNC(F8),"")</f>
        <v>0.7000000000000028</v>
      </c>
      <c r="H8" s="28">
        <f aca="true" t="shared" si="2" ref="H8:H19">IF(ISNUMBER(E8),IF(G8&lt;=0.5,E8+G8,E8-(1-G8)),"")</f>
        <v>18.130000000000003</v>
      </c>
    </row>
    <row r="9" spans="1:8" ht="12.75">
      <c r="A9" s="25" t="str">
        <f>IF(ISTEXT(Βοηθητικό!A4),Βοηθητικό!A4,"")</f>
        <v>ΓΓΓΓΓ</v>
      </c>
      <c r="B9" s="27">
        <f>IF(ISNUMBER(Κατάσταση!J10),Κατάσταση!J10,"")</f>
        <v>118</v>
      </c>
      <c r="C9" s="27">
        <f>IF(ISNUMBER(Κατάσταση!J10),Κατάσταση!M10,"")</f>
        <v>1.18</v>
      </c>
      <c r="D9" s="27">
        <f>IF(ISNUMBER(Κατάσταση!J10),Κατάσταση!O10,"")</f>
        <v>18.88</v>
      </c>
      <c r="E9" s="28">
        <f>IF(ISTEXT(Βοηθητικό!A4),(ROUND((B9-SUM(C9:D9))*20%,2)),"")</f>
        <v>19.59</v>
      </c>
      <c r="F9" s="28">
        <f t="shared" si="0"/>
        <v>78.35</v>
      </c>
      <c r="G9" s="28">
        <f t="shared" si="1"/>
        <v>0.3499999999999943</v>
      </c>
      <c r="H9" s="28">
        <f t="shared" si="2"/>
        <v>19.939999999999994</v>
      </c>
    </row>
    <row r="10" spans="1:8" ht="12.75">
      <c r="A10" s="25" t="str">
        <f>IF(ISTEXT(Βοηθητικό!A5),Βοηθητικό!A5,"")</f>
        <v>ΣΣΣΣΣ</v>
      </c>
      <c r="B10" s="27">
        <f>IF(ISNUMBER(Κατάσταση!J11),Κατάσταση!J11,"")</f>
        <v>118</v>
      </c>
      <c r="C10" s="27">
        <f>IF(ISNUMBER(Κατάσταση!J11),Κατάσταση!M11,"")</f>
        <v>1.18</v>
      </c>
      <c r="D10" s="27">
        <f>IF(ISNUMBER(Κατάσταση!J11),Κατάσταση!O11,"")</f>
        <v>18.88</v>
      </c>
      <c r="E10" s="28">
        <f>IF(ISTEXT(Βοηθητικό!A5),(ROUND((B10-SUM(C10:D10))*20%,2)),"")</f>
        <v>19.59</v>
      </c>
      <c r="F10" s="28">
        <f t="shared" si="0"/>
        <v>78.35</v>
      </c>
      <c r="G10" s="28">
        <f t="shared" si="1"/>
        <v>0.3499999999999943</v>
      </c>
      <c r="H10" s="28">
        <f t="shared" si="2"/>
        <v>19.939999999999994</v>
      </c>
    </row>
    <row r="11" spans="1:8" ht="12.75">
      <c r="A11" s="25">
        <f>IF(ISTEXT(Βοηθητικό!A6),Βοηθητικό!A6,"")</f>
      </c>
      <c r="B11" s="27">
        <f>IF(ISNUMBER(Κατάσταση!J12),Κατάσταση!J12,"")</f>
      </c>
      <c r="C11" s="27">
        <f>IF(ISNUMBER(Κατάσταση!J12),Κατάσταση!M12,"")</f>
      </c>
      <c r="D11" s="27">
        <f>IF(ISNUMBER(Κατάσταση!J12),Κατάσταση!O12,"")</f>
      </c>
      <c r="E11" s="28">
        <f>IF(ISTEXT(Βοηθητικό!A6),(ROUND((B11-SUM(C11:D11))*20%,2)),"")</f>
      </c>
      <c r="F11" s="28">
        <f t="shared" si="0"/>
      </c>
      <c r="G11" s="28">
        <f t="shared" si="1"/>
      </c>
      <c r="H11" s="28">
        <f t="shared" si="2"/>
      </c>
    </row>
    <row r="12" spans="1:8" ht="12.75">
      <c r="A12" s="25">
        <f>IF(ISTEXT(Βοηθητικό!A7),Βοηθητικό!A7,"")</f>
      </c>
      <c r="B12" s="27">
        <f>IF(ISNUMBER(Κατάσταση!J13),Κατάσταση!J13,"")</f>
      </c>
      <c r="C12" s="27">
        <f>IF(ISNUMBER(Κατάσταση!J13),Κατάσταση!M13,"")</f>
      </c>
      <c r="D12" s="27">
        <f>IF(ISNUMBER(Κατάσταση!J13),Κατάσταση!O13,"")</f>
      </c>
      <c r="E12" s="28">
        <f>IF(ISTEXT(Βοηθητικό!A7),(ROUND((B12-SUM(C12:D12))*20%,2)),"")</f>
      </c>
      <c r="F12" s="28">
        <f t="shared" si="0"/>
      </c>
      <c r="G12" s="28">
        <f t="shared" si="1"/>
      </c>
      <c r="H12" s="28">
        <f t="shared" si="2"/>
      </c>
    </row>
    <row r="13" spans="1:8" ht="12.75">
      <c r="A13" s="25">
        <f>IF(ISTEXT(Βοηθητικό!A8),Βοηθητικό!A8,"")</f>
      </c>
      <c r="B13" s="27">
        <f>IF(ISNUMBER(Κατάσταση!J14),Κατάσταση!J14,"")</f>
      </c>
      <c r="C13" s="27">
        <f>IF(ISNUMBER(Κατάσταση!J14),Κατάσταση!M14,"")</f>
      </c>
      <c r="D13" s="27">
        <f>IF(ISNUMBER(Κατάσταση!J14),Κατάσταση!O14,"")</f>
      </c>
      <c r="E13" s="28">
        <f>IF(ISTEXT(Βοηθητικό!A8),(ROUND((B13-SUM(C13:D13))*20%,2)),"")</f>
      </c>
      <c r="F13" s="28">
        <f t="shared" si="0"/>
      </c>
      <c r="G13" s="28">
        <f t="shared" si="1"/>
      </c>
      <c r="H13" s="28">
        <f t="shared" si="2"/>
      </c>
    </row>
    <row r="14" spans="1:8" ht="12.75">
      <c r="A14" s="25">
        <f>IF(ISTEXT(Βοηθητικό!A9),Βοηθητικό!A9,"")</f>
      </c>
      <c r="B14" s="27">
        <f>IF(ISNUMBER(Κατάσταση!J15),Κατάσταση!J15,"")</f>
      </c>
      <c r="C14" s="27">
        <f>IF(ISNUMBER(Κατάσταση!J15),Κατάσταση!M15,"")</f>
      </c>
      <c r="D14" s="27">
        <f>IF(ISNUMBER(Κατάσταση!J15),Κατάσταση!O15,"")</f>
      </c>
      <c r="E14" s="28">
        <f>IF(ISTEXT(Βοηθητικό!A9),(ROUND((B14-SUM(C14:D14))*20%,2)),"")</f>
      </c>
      <c r="F14" s="28">
        <f t="shared" si="0"/>
      </c>
      <c r="G14" s="28">
        <f t="shared" si="1"/>
      </c>
      <c r="H14" s="28">
        <f t="shared" si="2"/>
      </c>
    </row>
    <row r="15" spans="1:8" ht="12.75">
      <c r="A15" s="25">
        <f>IF(ISTEXT(Βοηθητικό!A10),Βοηθητικό!A10,"")</f>
      </c>
      <c r="B15" s="27">
        <f>IF(ISNUMBER(Κατάσταση!J16),Κατάσταση!J16,"")</f>
      </c>
      <c r="C15" s="27">
        <f>IF(ISNUMBER(Κατάσταση!J16),Κατάσταση!M16,"")</f>
      </c>
      <c r="D15" s="27">
        <f>IF(ISNUMBER(Κατάσταση!J16),Κατάσταση!O16,"")</f>
      </c>
      <c r="E15" s="28">
        <f>IF(ISTEXT(Βοηθητικό!A10),(ROUND((B15-SUM(C15:D15))*20%,2)),"")</f>
      </c>
      <c r="F15" s="28">
        <f t="shared" si="0"/>
      </c>
      <c r="G15" s="28">
        <f t="shared" si="1"/>
      </c>
      <c r="H15" s="28">
        <f t="shared" si="2"/>
      </c>
    </row>
    <row r="16" spans="1:8" ht="12.75">
      <c r="A16" s="25">
        <f>IF(ISTEXT(Βοηθητικό!A11),Βοηθητικό!A11,"")</f>
      </c>
      <c r="B16" s="27">
        <f>IF(ISNUMBER(Κατάσταση!J17),Κατάσταση!J17,"")</f>
      </c>
      <c r="C16" s="27">
        <f>IF(ISNUMBER(Κατάσταση!J17),Κατάσταση!M17,"")</f>
      </c>
      <c r="D16" s="27">
        <f>IF(ISNUMBER(Κατάσταση!J17),Κατάσταση!O17,"")</f>
      </c>
      <c r="E16" s="28">
        <f>IF(ISTEXT(Βοηθητικό!A11),(ROUND((B16-SUM(C16:D16))*20%,2)),"")</f>
      </c>
      <c r="F16" s="28">
        <f t="shared" si="0"/>
      </c>
      <c r="G16" s="28">
        <f t="shared" si="1"/>
      </c>
      <c r="H16" s="28">
        <f t="shared" si="2"/>
      </c>
    </row>
    <row r="17" spans="1:8" ht="12.75">
      <c r="A17" s="25">
        <f>IF(ISTEXT(Βοηθητικό!A12),Βοηθητικό!A12,"")</f>
      </c>
      <c r="B17" s="27">
        <f>IF(ISNUMBER(Κατάσταση!J18),Κατάσταση!J18,"")</f>
      </c>
      <c r="C17" s="27">
        <f>IF(ISNUMBER(Κατάσταση!J18),Κατάσταση!M18,"")</f>
      </c>
      <c r="D17" s="27">
        <f>IF(ISNUMBER(Κατάσταση!J18),Κατάσταση!O18,"")</f>
      </c>
      <c r="E17" s="28">
        <f>IF(ISTEXT(Βοηθητικό!A12),(ROUND((B17-SUM(C17:D17))*20%,2)),"")</f>
      </c>
      <c r="F17" s="28">
        <f t="shared" si="0"/>
      </c>
      <c r="G17" s="28">
        <f t="shared" si="1"/>
      </c>
      <c r="H17" s="28">
        <f t="shared" si="2"/>
      </c>
    </row>
    <row r="18" spans="1:8" ht="12.75">
      <c r="A18" s="25" t="str">
        <f>IF(ISTEXT(Βοηθητικό!A13),Βοηθητικό!A13,"")</f>
        <v>hhhhhh</v>
      </c>
      <c r="B18" s="27">
        <f>IF(ISNUMBER(Κατάσταση!J19),Κατάσταση!J19,"")</f>
        <v>90</v>
      </c>
      <c r="C18" s="27">
        <f>IF(ISNUMBER(Κατάσταση!J19),Κατάσταση!M19,"")</f>
        <v>0.9</v>
      </c>
      <c r="D18" s="27">
        <f>IF(ISNUMBER(Κατάσταση!J19),Κατάσταση!O19,"")</f>
        <v>14.4</v>
      </c>
      <c r="E18" s="28">
        <f>IF(ISTEXT(Βοηθητικό!A13),(ROUND((B18-SUM(C18:D18))*20%,2)),"")</f>
        <v>14.94</v>
      </c>
      <c r="F18" s="28">
        <f t="shared" si="0"/>
        <v>59.76</v>
      </c>
      <c r="G18" s="28">
        <f t="shared" si="1"/>
        <v>0.759999999999998</v>
      </c>
      <c r="H18" s="28">
        <f t="shared" si="2"/>
        <v>14.699999999999998</v>
      </c>
    </row>
    <row r="19" spans="1:8" ht="12.75">
      <c r="A19" s="25">
        <f>IF(ISTEXT(Βοηθητικό!A14),Βοηθητικό!A14,"")</f>
      </c>
      <c r="B19" s="27">
        <f>IF(ISNUMBER(Κατάσταση!J20),Κατάσταση!J20,"")</f>
      </c>
      <c r="C19" s="27">
        <f>IF(ISNUMBER(Κατάσταση!J20),Κατάσταση!M20,"")</f>
      </c>
      <c r="D19" s="27">
        <f>IF(ISNUMBER(Κατάσταση!J20),Κατάσταση!O20,"")</f>
      </c>
      <c r="E19" s="28">
        <f>IF(ISTEXT(Βοηθητικό!A14),(ROUND((B19-SUM(C19:D19))*20%,2)),"")</f>
      </c>
      <c r="F19" s="28">
        <f t="shared" si="0"/>
      </c>
      <c r="G19" s="28">
        <f t="shared" si="1"/>
      </c>
      <c r="H19" s="28">
        <f t="shared" si="2"/>
      </c>
    </row>
    <row r="20" spans="1:8" s="1" customFormat="1" ht="15">
      <c r="A20" s="29" t="s">
        <v>24</v>
      </c>
      <c r="B20" s="29"/>
      <c r="C20" s="29"/>
      <c r="D20" s="29"/>
      <c r="E20" s="30">
        <f>SUM(E7:E7)</f>
        <v>13.78</v>
      </c>
      <c r="F20" s="30">
        <f>SUM(F7:F7)</f>
        <v>55.11</v>
      </c>
      <c r="G20" s="30">
        <f>SUM(G7:G7)</f>
        <v>0.10999999999999943</v>
      </c>
      <c r="H20" s="30">
        <f>SUM(H7:H7)</f>
        <v>13.889999999999999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P36"/>
  <sheetViews>
    <sheetView workbookViewId="0" topLeftCell="A1">
      <selection activeCell="A1" sqref="A1"/>
    </sheetView>
  </sheetViews>
  <sheetFormatPr defaultColWidth="9.140625" defaultRowHeight="12.75"/>
  <cols>
    <col min="1" max="1" width="2.28125" style="32" customWidth="1"/>
    <col min="2" max="2" width="9.140625" style="32" customWidth="1"/>
    <col min="3" max="3" width="7.28125" style="32" customWidth="1"/>
    <col min="4" max="4" width="12.00390625" style="32" customWidth="1"/>
    <col min="5" max="5" width="9.28125" style="32" customWidth="1"/>
    <col min="6" max="6" width="11.28125" style="32" customWidth="1"/>
    <col min="7" max="7" width="12.28125" style="32" customWidth="1"/>
    <col min="8" max="9" width="12.140625" style="32" customWidth="1"/>
    <col min="10" max="10" width="11.8515625" style="32" customWidth="1"/>
    <col min="11" max="11" width="10.28125" style="32" customWidth="1"/>
    <col min="12" max="12" width="9.8515625" style="32" customWidth="1"/>
    <col min="13" max="13" width="9.00390625" style="32" customWidth="1"/>
    <col min="14" max="14" width="9.140625" style="32" hidden="1" customWidth="1"/>
    <col min="15" max="15" width="8.421875" style="32" customWidth="1"/>
    <col min="16" max="16" width="9.140625" style="32" hidden="1" customWidth="1"/>
    <col min="17" max="16384" width="9.140625" style="32" customWidth="1"/>
  </cols>
  <sheetData>
    <row r="1" spans="2:3" ht="12.75">
      <c r="B1" s="33" t="s">
        <v>60</v>
      </c>
      <c r="C1" s="34">
        <v>2</v>
      </c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12.75">
      <c r="A5" s="35"/>
      <c r="B5" s="36" t="s">
        <v>57</v>
      </c>
      <c r="C5" s="35"/>
      <c r="D5" s="35"/>
      <c r="E5" s="35"/>
      <c r="F5" s="35"/>
      <c r="G5" s="36" t="s">
        <v>55</v>
      </c>
      <c r="H5" s="35"/>
      <c r="I5" s="35"/>
      <c r="J5" s="35"/>
      <c r="K5" s="35"/>
      <c r="L5" s="35"/>
      <c r="M5" s="33" t="s">
        <v>61</v>
      </c>
    </row>
    <row r="6" spans="1:12" ht="12.75">
      <c r="A6" s="35"/>
      <c r="B6" s="36" t="s">
        <v>56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35"/>
      <c r="B7" s="124" t="s">
        <v>54</v>
      </c>
      <c r="C7" s="125"/>
      <c r="D7" s="125"/>
      <c r="E7" s="125"/>
      <c r="F7" s="125"/>
      <c r="G7" s="125"/>
      <c r="H7" s="35"/>
      <c r="I7" s="35"/>
      <c r="J7" s="35"/>
      <c r="K7" s="35"/>
      <c r="L7" s="35"/>
    </row>
    <row r="8" spans="1:12" ht="12.75">
      <c r="A8" s="35"/>
      <c r="B8" s="35"/>
      <c r="C8" s="36" t="s">
        <v>132</v>
      </c>
      <c r="D8" s="35"/>
      <c r="E8" s="35"/>
      <c r="F8" s="35"/>
      <c r="G8" s="35"/>
      <c r="H8" s="35"/>
      <c r="I8" s="35"/>
      <c r="J8" s="35"/>
      <c r="K8" s="35"/>
      <c r="L8" s="35"/>
    </row>
    <row r="9" spans="1:12" ht="12.75">
      <c r="A9" s="35"/>
      <c r="B9" s="35"/>
      <c r="C9" s="36"/>
      <c r="D9" s="125" t="str">
        <f>Βοηθητικό!K26</f>
        <v>1ο ΓΕ.Λ.ΙΩΑΝΝΙΝΩΝ</v>
      </c>
      <c r="E9" s="125"/>
      <c r="F9" s="35"/>
      <c r="G9" s="35"/>
      <c r="H9" s="35"/>
      <c r="I9" s="35"/>
      <c r="J9" s="35"/>
      <c r="K9" s="35"/>
      <c r="L9" s="35"/>
    </row>
    <row r="10" spans="1:12" ht="12.75">
      <c r="A10" s="35"/>
      <c r="B10" s="35"/>
      <c r="C10" s="35"/>
      <c r="D10" s="38" t="s">
        <v>131</v>
      </c>
      <c r="E10" s="96" t="str">
        <f>Βοηθητικό!K28</f>
        <v>000000000000</v>
      </c>
      <c r="F10" s="97"/>
      <c r="G10" s="35"/>
      <c r="H10" s="35"/>
      <c r="I10" s="35"/>
      <c r="J10" s="35"/>
      <c r="K10" s="35"/>
      <c r="L10" s="35"/>
    </row>
    <row r="11" spans="1:12" ht="12.75">
      <c r="A11" s="35"/>
      <c r="B11" s="39"/>
      <c r="C11" s="39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2.75">
      <c r="A12" s="35"/>
      <c r="B12" s="35"/>
      <c r="C12" s="35"/>
      <c r="D12" s="35"/>
      <c r="E12" s="35"/>
      <c r="F12" s="36" t="s">
        <v>116</v>
      </c>
      <c r="G12" s="35"/>
      <c r="H12" s="35"/>
      <c r="I12" s="35"/>
      <c r="J12" s="35"/>
      <c r="K12" s="35"/>
      <c r="L12" s="35"/>
    </row>
    <row r="13" spans="1:12" ht="12.75">
      <c r="A13" s="35"/>
      <c r="B13" s="50" t="s">
        <v>33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</row>
    <row r="14" spans="1:16" ht="12.75">
      <c r="A14" s="35"/>
      <c r="B14" s="52"/>
      <c r="C14" s="53"/>
      <c r="D14" s="53"/>
      <c r="E14" s="53"/>
      <c r="F14" s="53"/>
      <c r="G14" s="53"/>
      <c r="H14" s="53"/>
      <c r="I14" s="53"/>
      <c r="J14" s="54"/>
      <c r="K14" s="55"/>
      <c r="L14" s="56"/>
      <c r="M14" s="40"/>
      <c r="N14" s="41"/>
      <c r="O14" s="41"/>
      <c r="P14" s="42"/>
    </row>
    <row r="15" spans="1:16" ht="12.75">
      <c r="A15" s="35"/>
      <c r="B15" s="57" t="s">
        <v>34</v>
      </c>
      <c r="C15" s="58"/>
      <c r="D15" s="58"/>
      <c r="E15" s="58" t="s">
        <v>35</v>
      </c>
      <c r="F15" s="58"/>
      <c r="G15" s="58" t="s">
        <v>36</v>
      </c>
      <c r="H15" s="58"/>
      <c r="I15" s="58"/>
      <c r="J15" s="58" t="s">
        <v>37</v>
      </c>
      <c r="K15" s="58" t="s">
        <v>38</v>
      </c>
      <c r="L15" s="59"/>
      <c r="M15" s="40"/>
      <c r="N15" s="40"/>
      <c r="O15" s="40"/>
      <c r="P15" s="43"/>
    </row>
    <row r="16" spans="1:16" ht="12.75">
      <c r="A16" s="35"/>
      <c r="B16" s="52" t="str">
        <f>INDEX(Βοηθητικό!A2:A22,Βεβαιώσεις!C1)</f>
        <v>ΒΒΒΒ</v>
      </c>
      <c r="C16" s="55"/>
      <c r="D16" s="55"/>
      <c r="E16" s="55" t="str">
        <f>INDEX(Βοηθητικό!B2:B22,Βεβαιώσεις!C1)</f>
        <v>ΣΣ</v>
      </c>
      <c r="F16" s="53"/>
      <c r="G16" s="55" t="str">
        <f>INDEX(Βοηθητικό!C2:C22,Βεβαιώσεις!C1)</f>
        <v>Παναγιώτης</v>
      </c>
      <c r="H16" s="53"/>
      <c r="I16" s="53"/>
      <c r="J16" s="60" t="str">
        <f>INDEX(Βοηθητικό!H2:H22,Βεβαιώσεις!C1)</f>
        <v>012154781</v>
      </c>
      <c r="K16" s="53" t="str">
        <f>INDEX(Βοηθητικό!I2:I22,Βεβαιώσεις!C1)</f>
        <v>Β΄Ιωαννίνων</v>
      </c>
      <c r="L16" s="61"/>
      <c r="M16" s="41"/>
      <c r="N16" s="41"/>
      <c r="O16" s="41"/>
      <c r="P16" s="44"/>
    </row>
    <row r="17" spans="1:16" ht="12.75">
      <c r="A17" s="35"/>
      <c r="B17" s="62" t="s">
        <v>39</v>
      </c>
      <c r="C17" s="63"/>
      <c r="D17" s="63"/>
      <c r="E17" s="63"/>
      <c r="F17" s="63" t="s">
        <v>40</v>
      </c>
      <c r="G17" s="63"/>
      <c r="H17" s="63" t="s">
        <v>41</v>
      </c>
      <c r="I17" s="63"/>
      <c r="J17" s="63"/>
      <c r="K17" s="63"/>
      <c r="L17" s="64"/>
      <c r="M17" s="40"/>
      <c r="N17" s="40"/>
      <c r="O17" s="40"/>
      <c r="P17" s="43"/>
    </row>
    <row r="18" spans="1:16" ht="12.75">
      <c r="A18" s="35"/>
      <c r="B18" s="65" t="str">
        <f>INDEX(Βοηθητικό!K2:K22,Βεβαιώσεις!C1)</f>
        <v>Τσιφλικοπούλου 18 Ιωάννινα</v>
      </c>
      <c r="C18" s="58"/>
      <c r="D18" s="58"/>
      <c r="E18" s="58"/>
      <c r="F18" s="66">
        <f>INDEX(Βοηθητικό!J2:J22,Βεβαιώσεις!C1)</f>
        <v>1111111111</v>
      </c>
      <c r="G18" s="58"/>
      <c r="H18" s="58" t="str">
        <f>INDEX(Βοηθητικό!F2:F22,Βεβαιώσεις!C1)</f>
        <v>Επιτ κ Υπ Τά</v>
      </c>
      <c r="I18" s="58"/>
      <c r="J18" s="58"/>
      <c r="K18" s="58"/>
      <c r="L18" s="67"/>
      <c r="M18" s="40"/>
      <c r="N18" s="40"/>
      <c r="O18" s="40"/>
      <c r="P18" s="45"/>
    </row>
    <row r="19" spans="1:12" ht="12.75">
      <c r="A19" s="3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2.75">
      <c r="A20" s="35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2.75">
      <c r="A21" s="3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2.75">
      <c r="A22" s="35"/>
      <c r="B22" s="50" t="s">
        <v>42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2.75">
      <c r="A23" s="35"/>
      <c r="B23" s="68" t="s">
        <v>43</v>
      </c>
      <c r="C23" s="69" t="s">
        <v>44</v>
      </c>
      <c r="D23" s="68" t="s">
        <v>62</v>
      </c>
      <c r="E23" s="68" t="s">
        <v>46</v>
      </c>
      <c r="F23" s="68" t="s">
        <v>45</v>
      </c>
      <c r="G23" s="68" t="s">
        <v>46</v>
      </c>
      <c r="H23" s="68" t="s">
        <v>47</v>
      </c>
      <c r="I23" s="68" t="s">
        <v>43</v>
      </c>
      <c r="J23" s="68" t="s">
        <v>58</v>
      </c>
      <c r="K23" s="68" t="s">
        <v>48</v>
      </c>
      <c r="L23" s="69" t="s">
        <v>49</v>
      </c>
    </row>
    <row r="24" spans="1:12" ht="12.75">
      <c r="A24" s="35"/>
      <c r="B24" s="70" t="s">
        <v>50</v>
      </c>
      <c r="C24" s="71">
        <v>0.01</v>
      </c>
      <c r="D24" s="72">
        <v>0.02</v>
      </c>
      <c r="E24" s="72">
        <v>0.2</v>
      </c>
      <c r="F24" s="72">
        <v>0.03</v>
      </c>
      <c r="G24" s="70" t="s">
        <v>63</v>
      </c>
      <c r="H24" s="70" t="s">
        <v>64</v>
      </c>
      <c r="I24" s="70" t="s">
        <v>51</v>
      </c>
      <c r="J24" s="70" t="s">
        <v>52</v>
      </c>
      <c r="K24" s="70"/>
      <c r="L24" s="73" t="s">
        <v>52</v>
      </c>
    </row>
    <row r="25" spans="1:12" ht="12.75">
      <c r="A25" s="35"/>
      <c r="B25" s="74">
        <f>INDEX(Κατάσταση!L8:L20,Βεβαιώσεις!C1)</f>
        <v>142.15</v>
      </c>
      <c r="C25" s="74">
        <f>INDEX(Κατάσταση!M8:M20,Βεβαιώσεις!C1)</f>
        <v>1.11</v>
      </c>
      <c r="D25" s="74"/>
      <c r="E25" s="74"/>
      <c r="F25" s="74"/>
      <c r="G25" s="74"/>
      <c r="H25" s="74">
        <f>INDEX(Κατάσταση!P8:P20,Βεβαιώσεις!C1)</f>
        <v>48.91</v>
      </c>
      <c r="I25" s="74">
        <f>SUM(C25:H25)</f>
        <v>50.019999999999996</v>
      </c>
      <c r="J25" s="74">
        <f>B25-I25</f>
        <v>92.13000000000001</v>
      </c>
      <c r="K25" s="74">
        <f>INDEX(Κατάσταση!Q8:Q20,Βεβαιώσεις!C1)</f>
        <v>18.130000000000003</v>
      </c>
      <c r="L25" s="74">
        <f>J25-K25</f>
        <v>74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.75">
      <c r="A27" s="35"/>
      <c r="B27" s="35"/>
      <c r="C27" s="35"/>
      <c r="D27" s="35"/>
      <c r="E27" s="35"/>
      <c r="F27" s="46"/>
      <c r="G27" s="35"/>
      <c r="H27" s="35"/>
      <c r="I27" s="35"/>
      <c r="J27" s="35"/>
      <c r="K27" s="35"/>
      <c r="L27" s="35"/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6" t="s">
        <v>130</v>
      </c>
      <c r="K28" s="47">
        <f ca="1">TODAY()</f>
        <v>39105</v>
      </c>
      <c r="L28" s="35"/>
    </row>
    <row r="29" spans="1:12" ht="12.75">
      <c r="A29" s="35"/>
      <c r="B29" s="35"/>
      <c r="C29" s="35"/>
      <c r="D29" s="35"/>
      <c r="E29" s="35"/>
      <c r="F29" s="35"/>
      <c r="G29" s="35"/>
      <c r="H29" s="48"/>
      <c r="I29" s="48"/>
      <c r="J29" s="48"/>
      <c r="K29" s="35"/>
      <c r="L29" s="35"/>
    </row>
    <row r="30" spans="1:12" ht="12.75">
      <c r="A30" s="35"/>
      <c r="B30" s="35"/>
      <c r="C30" s="35"/>
      <c r="D30" s="35"/>
      <c r="E30" s="35"/>
      <c r="F30" s="35"/>
      <c r="G30" s="35"/>
      <c r="H30" s="48"/>
      <c r="I30" s="48"/>
      <c r="J30" s="37" t="s">
        <v>59</v>
      </c>
      <c r="K30" s="36"/>
      <c r="L30" s="35"/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6" t="str">
        <f>Βοηθητικό!K27</f>
        <v>ΝΙΚΟΛΑΟΣ ΠΕΤΡΟΥ</v>
      </c>
      <c r="K33" s="35"/>
      <c r="L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9"/>
      <c r="L34" s="39"/>
      <c r="M34" s="49"/>
    </row>
    <row r="35" ht="12.75">
      <c r="K35" s="49"/>
    </row>
    <row r="36" ht="12.75">
      <c r="K36" s="49" t="s">
        <v>53</v>
      </c>
    </row>
  </sheetData>
  <sheetProtection password="CCE9" sheet="1" objects="1" scenarios="1" selectLockedCells="1"/>
  <mergeCells count="2">
    <mergeCell ref="B7:G7"/>
    <mergeCell ref="D9:E9"/>
  </mergeCells>
  <printOptions/>
  <pageMargins left="0.75" right="2.01" top="1.28" bottom="1.06" header="0.5" footer="0.5"/>
  <pageSetup horizontalDpi="300" verticalDpi="3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Λάμπρος καρακώστας</cp:lastModifiedBy>
  <cp:lastPrinted>2007-01-23T10:53:53Z</cp:lastPrinted>
  <dcterms:created xsi:type="dcterms:W3CDTF">1997-01-24T12:53:32Z</dcterms:created>
  <dcterms:modified xsi:type="dcterms:W3CDTF">2007-01-23T10:57:48Z</dcterms:modified>
  <cp:category/>
  <cp:version/>
  <cp:contentType/>
  <cp:contentStatus/>
</cp:coreProperties>
</file>