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1"/>
  </bookViews>
  <sheets>
    <sheet name="Βοηθητικό" sheetId="1" r:id="rId1"/>
    <sheet name="Κατάσταση" sheetId="2" r:id="rId2"/>
    <sheet name="Φόρος" sheetId="3" r:id="rId3"/>
    <sheet name="Βεβαιώσεις" sheetId="4" r:id="rId4"/>
  </sheets>
  <definedNames/>
  <calcPr fullCalcOnLoad="1"/>
</workbook>
</file>

<file path=xl/sharedStrings.xml><?xml version="1.0" encoding="utf-8"?>
<sst xmlns="http://schemas.openxmlformats.org/spreadsheetml/2006/main" count="143" uniqueCount="126">
  <si>
    <t>ΥΠΟΥΡΓΕΙΟ ΠΑΙΔΕΙΑΣ &amp; ΘΡΗΣΚΕΥΜΑΤΩΝ</t>
  </si>
  <si>
    <t>Α/Α</t>
  </si>
  <si>
    <t>ΣΤΟΙΧΕΙΑ ΔΙΚΑΙΟΥΧΟΥ</t>
  </si>
  <si>
    <t>ΟΝΟΜΑ ΠΑΤΡΟΣ</t>
  </si>
  <si>
    <t>ΚΡΑΤΗΣΕΙΣ</t>
  </si>
  <si>
    <t>ΣΥΝΟΛΟ</t>
  </si>
  <si>
    <t>ΚΑΘΑΡΟ ΠΟΣΟ ΑΠΟΖΗΜΙΩΣΗΣ</t>
  </si>
  <si>
    <t>ΥΠΟΓΡΑΦΗ ΔΙΚΑΙΟΥΧΩΝ</t>
  </si>
  <si>
    <t>Υπηρεσία για την οποία η αμοιβή</t>
  </si>
  <si>
    <t>Κ Α Τ Α Σ Τ Α Σ Η</t>
  </si>
  <si>
    <t>Όλοι όσοι συμπεριλαμβάνονται στην ανωτέρω κατάσταση, έχουν εκτελέσει</t>
  </si>
  <si>
    <t>την εργασία που τους είχε ανατεθεί και έχουν δικαίωμα να λάβουν την αμοιβή</t>
  </si>
  <si>
    <t>που αναγράφεται στην κατάσταση αυτή, λόγο συμμετοχής τους στην επιτροπή.</t>
  </si>
  <si>
    <t>Ο Πρόεδρος</t>
  </si>
  <si>
    <t>να εισπράξει από το Δημόσιο Ταμείο Ιωαννίνων το ποσό που</t>
  </si>
  <si>
    <t>αναγράφεται απέναντι στο όνομά μας.</t>
  </si>
  <si>
    <t xml:space="preserve">Βεβαιώνεται το γνήσιο της υπογραφής των δικαιούχων και </t>
  </si>
  <si>
    <t>εξουσιοδοτούντων.</t>
  </si>
  <si>
    <t>Τελικό δικαιούμενο ποσό πρόσ αμοιβής</t>
  </si>
  <si>
    <t>ό</t>
  </si>
  <si>
    <t>Επώνυμο-Όνομα</t>
  </si>
  <si>
    <t>Φόρος 1</t>
  </si>
  <si>
    <t>Σύνολο 1</t>
  </si>
  <si>
    <t>Φ Ο Ρ Ο Σ</t>
  </si>
  <si>
    <t>Σ ύ ν ο λ ο</t>
  </si>
  <si>
    <t>ΕΝΤΕΛΛΟΜΕΝΟ ΠΟΣΟ</t>
  </si>
  <si>
    <t>ΙΚΑ-ΤΕΑΜ</t>
  </si>
  <si>
    <t xml:space="preserve">Σ Υ Ν Ο Λ Ο </t>
  </si>
  <si>
    <t>ΚΡΑΤΗΣΕΙΣ  ΙΚΑ</t>
  </si>
  <si>
    <t>1) ΙΚΑ ΕΡΓΟΔΟΤΗ  =</t>
  </si>
  <si>
    <t>2) ΙΚΑ ΑΣΦΑΛΙΖΜΕΝΟΥ =</t>
  </si>
  <si>
    <t>Σ Υ Ν Ο Λ Ο    Ι Κ Α   =</t>
  </si>
  <si>
    <t>Φόρος  20%</t>
  </si>
  <si>
    <t>Ι. Στοιχεία Δικαιούχου</t>
  </si>
  <si>
    <t>Επώνυμο</t>
  </si>
  <si>
    <t>Όνομα</t>
  </si>
  <si>
    <t>Όνομα πατέρα ή συζύγου</t>
  </si>
  <si>
    <t>ΑΦΜ</t>
  </si>
  <si>
    <t>ΔΟΥ</t>
  </si>
  <si>
    <t>Διεύθυνση κατοικίας</t>
  </si>
  <si>
    <t>Τηλέφωνο</t>
  </si>
  <si>
    <t>Είδος Εργασίας</t>
  </si>
  <si>
    <t>ΙΙ. Αμοιβές</t>
  </si>
  <si>
    <t xml:space="preserve">Σύνολο </t>
  </si>
  <si>
    <t>Μ.Τ.Π.Υ.</t>
  </si>
  <si>
    <t>Χαρτόσημο</t>
  </si>
  <si>
    <t>ΟΓΑ</t>
  </si>
  <si>
    <t>Σύνολο</t>
  </si>
  <si>
    <t>Φόρος 20%</t>
  </si>
  <si>
    <t>Καθαρό</t>
  </si>
  <si>
    <t>Αμοιβής</t>
  </si>
  <si>
    <t>Κρατήσεων</t>
  </si>
  <si>
    <t>Ποσό</t>
  </si>
  <si>
    <t xml:space="preserve">            </t>
  </si>
  <si>
    <t>ΔΙΕΥΘΥΝΣΗ ΔΕΥΤΕΡΟΒΑΘΜΙΑΣ ΕΚΠΑΙΔΕΥΣΗΣ Ν ΙΩΑΝΝΙΝΩΝ</t>
  </si>
  <si>
    <t xml:space="preserve"> </t>
  </si>
  <si>
    <t xml:space="preserve">                       ΝΟΜΑΡΧΙΑΚΗ ΑΥΤΟΔΙΟΙΚΗΣΗ ΙΩΑΝΝΙΝΩΝ</t>
  </si>
  <si>
    <t xml:space="preserve">                             ΕΛΛΗΝΙΚΗ ΔΗΜΟΚΡΑΤΙΑ</t>
  </si>
  <si>
    <t xml:space="preserve">   ΓΡΑΦΕΙΟ Β/ΘΜΙΑΣ ΕΚ/ΣΗΣ  Ν. ΙΩΑΝΝΙΝΩΝ</t>
  </si>
  <si>
    <t>ΛΥΚΕΙΑΚΗ ΕΠΙΤΡΟΠΗ ΓΥΜΝ. ΖΙΤΣΑΣ</t>
  </si>
  <si>
    <t>Φορολογητ</t>
  </si>
  <si>
    <t xml:space="preserve">                    Ο  Διευθυντής</t>
  </si>
  <si>
    <t>Αυξ.Αριθ</t>
  </si>
  <si>
    <t xml:space="preserve">      Επώνυμο</t>
  </si>
  <si>
    <t>Χαρ στο ΜΤ</t>
  </si>
  <si>
    <t>Χαρ/μου 20%</t>
  </si>
  <si>
    <t>Ι.Κ.Α</t>
  </si>
  <si>
    <t>OIK. ΕΤΟΣ</t>
  </si>
  <si>
    <t>Ον.Πατέρα</t>
  </si>
  <si>
    <t>Ιδιότητα</t>
  </si>
  <si>
    <t>Δ.Ο.Υ</t>
  </si>
  <si>
    <t>ΟΝΟΜΑ</t>
  </si>
  <si>
    <t>ΕΠΩΝΥΜΟ</t>
  </si>
  <si>
    <t>Διεύθυνση</t>
  </si>
  <si>
    <t>ΚΑΘΑΡΟ - ΙΚΑ</t>
  </si>
  <si>
    <t>Ημέρες εργασίας</t>
  </si>
  <si>
    <t>Ημερήσια αποζημίωση</t>
  </si>
  <si>
    <t>Επιτηρητής</t>
  </si>
  <si>
    <t>Α΄Ιωαννίνων</t>
  </si>
  <si>
    <t>Τράπεζα</t>
  </si>
  <si>
    <t>Μ.Τ.Π.Υ 1%</t>
  </si>
  <si>
    <t>Σύνολο 2</t>
  </si>
  <si>
    <t>Ακαθαρ</t>
  </si>
  <si>
    <t>ΜΤΠΥ</t>
  </si>
  <si>
    <t>ΙΚΑ Εργαζ</t>
  </si>
  <si>
    <t>ΙΚΑ-ΤΕΑΜ Εεργοδότη 28,06%</t>
  </si>
  <si>
    <t>ΕΡΓΟΔΟΤΗ 28,06%</t>
  </si>
  <si>
    <t>ΑΣΦΑΛΙΖΜΕΝΟΥ 16,00%</t>
  </si>
  <si>
    <t>Ιωάννης</t>
  </si>
  <si>
    <t>Χρήστου Κατσάρη 52 Ιωάννινα</t>
  </si>
  <si>
    <t>Παναγιώτης</t>
  </si>
  <si>
    <t>Β΄Ιωαννίνων</t>
  </si>
  <si>
    <t>Τσιφλικοπούλου 18 Ιωάννινα</t>
  </si>
  <si>
    <t>Γρηγόριος</t>
  </si>
  <si>
    <t>Α΄Λάρισας</t>
  </si>
  <si>
    <t>ΣΟΑ Στρ Βελισαρίου Ιωάννινα</t>
  </si>
  <si>
    <t>Ημέρες</t>
  </si>
  <si>
    <t>ΣΧΟΛΕΙΟ</t>
  </si>
  <si>
    <t>ΠΡΟΕΔΡΟΣ</t>
  </si>
  <si>
    <t>ΑΜΟΙΒΗ</t>
  </si>
  <si>
    <t>ΙΚΑ ΑΣΦΑΛ</t>
  </si>
  <si>
    <t>ΙΚΑ ΕΡΓΟΔ</t>
  </si>
  <si>
    <t>ΛΥΚ ΤΑΞΕΙΣ ΖΙΤΣΑΣ</t>
  </si>
  <si>
    <t>ΛΑΜΠΡΟΣ ΚΑΡΑΚΩΣΤΑΣ</t>
  </si>
  <si>
    <r>
      <t xml:space="preserve">Οι παραπάνω δικαιούχοι εξουσιοδοτούμε τον κ </t>
    </r>
    <r>
      <rPr>
        <b/>
        <sz val="10"/>
        <rFont val="Arial"/>
        <family val="2"/>
      </rPr>
      <t>Καρακώστα Λάμπρο</t>
    </r>
  </si>
  <si>
    <t>Ζίτσα</t>
  </si>
  <si>
    <t>ΒΕΒΑΙΩΝΕΤΑΙ ΌΤΙ</t>
  </si>
  <si>
    <t>099805141</t>
  </si>
  <si>
    <t xml:space="preserve">    ΑΦΜ: </t>
  </si>
  <si>
    <t xml:space="preserve">ΥΠΗΡΕΣΙΑ: </t>
  </si>
  <si>
    <t>ΑΑΑΑ</t>
  </si>
  <si>
    <t>ΒΒΒΒ</t>
  </si>
  <si>
    <t>ΓΓΓΓΓ</t>
  </si>
  <si>
    <t>ΣΣ</t>
  </si>
  <si>
    <t>ΔΔΔΔ</t>
  </si>
  <si>
    <t>012457851</t>
  </si>
  <si>
    <t>012154781</t>
  </si>
  <si>
    <t>102154789</t>
  </si>
  <si>
    <t>Εργ(81-14-0100821111)</t>
  </si>
  <si>
    <t>Εμπορ(511911111111)</t>
  </si>
  <si>
    <t>Εθν(202/111111112)</t>
  </si>
  <si>
    <t>ΣΣΣΣΣ</t>
  </si>
  <si>
    <t>ΦΦΦΦΦ</t>
  </si>
  <si>
    <t>0215487541</t>
  </si>
  <si>
    <t>ΒΕΒΑΙΩΣΗ ΑΠΟΔΟΧΩΝ ΑΠΟ 01/01/2006 ΕΩΣ 31/12/2006</t>
  </si>
  <si>
    <t>Πληρωμής έκτακτης αμοιβής στούς Αναπληρωτές Επιτηρητές της Λυκειακής επιτροπής σύμφωνα με την αριθμ.2/23501/0022/5-6-2006 Απόφαση Υπ. Οικ/κων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</si>
</sst>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Ευρώ&quot;;\-#,##0\ &quot;Ευρώ&quot;"/>
    <numFmt numFmtId="165" formatCode="#,##0\ &quot;Ευρώ&quot;;[Red]\-#,##0\ &quot;Ευρώ&quot;"/>
    <numFmt numFmtId="166" formatCode="#,##0.00\ &quot;Ευρώ&quot;;\-#,##0.00\ &quot;Ευρώ&quot;"/>
    <numFmt numFmtId="167" formatCode="#,##0.00\ &quot;Ευρώ&quot;;[Red]\-#,##0.00\ &quot;Ευρώ&quot;"/>
    <numFmt numFmtId="168" formatCode="_-* #,##0\ &quot;Ευρώ&quot;_-;\-* #,##0\ &quot;Ευρώ&quot;_-;_-* &quot;-&quot;\ &quot;Ευρώ&quot;_-;_-@_-"/>
    <numFmt numFmtId="169" formatCode="_-* #,##0\ _Ε_υ_ρ_ώ_-;\-* #,##0\ _Ε_υ_ρ_ώ_-;_-* &quot;-&quot;\ _Ε_υ_ρ_ώ_-;_-@_-"/>
    <numFmt numFmtId="170" formatCode="_-* #,##0.00\ &quot;Ευρώ&quot;_-;\-* #,##0.00\ &quot;Ευρώ&quot;_-;_-* &quot;-&quot;??\ &quot;Ευρώ&quot;_-;_-@_-"/>
    <numFmt numFmtId="171" formatCode="_-* #,##0.00\ _Ε_υ_ρ_ώ_-;\-* #,##0.00\ _Ε_υ_ρ_ώ_-;_-* &quot;-&quot;??\ _Ε_υ_ρ_ώ_-;_-@_-"/>
    <numFmt numFmtId="172" formatCode="#,##0\ &quot;Ευρω&quot;;\-#,##0\ &quot;Ευρω&quot;"/>
    <numFmt numFmtId="173" formatCode="#,##0\ &quot;Ευρω&quot;;[Red]\-#,##0\ &quot;Ευρω&quot;"/>
    <numFmt numFmtId="174" formatCode="#,##0.00\ &quot;Ευρω&quot;;\-#,##0.00\ &quot;Ευρω&quot;"/>
    <numFmt numFmtId="175" formatCode="#,##0.00\ &quot;Ευρω&quot;;[Red]\-#,##0.00\ &quot;Ευρω&quot;"/>
    <numFmt numFmtId="176" formatCode="_-* #,##0\ &quot;Ευρω&quot;_-;\-* #,##0\ &quot;Ευρω&quot;_-;_-* &quot;-&quot;\ &quot;Ευρω&quot;_-;_-@_-"/>
    <numFmt numFmtId="177" formatCode="_-* #,##0\ _Ε_υ_ρ_ω_-;\-* #,##0\ _Ε_υ_ρ_ω_-;_-* &quot;-&quot;\ _Ε_υ_ρ_ω_-;_-@_-"/>
    <numFmt numFmtId="178" formatCode="_-* #,##0.00\ &quot;Ευρω&quot;_-;\-* #,##0.00\ &quot;Ευρω&quot;_-;_-* &quot;-&quot;??\ &quot;Ευρω&quot;_-;_-@_-"/>
    <numFmt numFmtId="179" formatCode="_-* #,##0.00\ _Ε_υ_ρ_ω_-;\-* #,##0.00\ _Ε_υ_ρ_ω_-;_-* &quot;-&quot;??\ _Ε_υ_ρ_ω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 Greek"/>
      <family val="0"/>
    </font>
    <font>
      <b/>
      <sz val="10"/>
      <name val="Arial Greek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 horizontal="center"/>
    </xf>
    <xf numFmtId="2" fontId="1" fillId="0" borderId="0" xfId="0" applyNumberFormat="1" applyFont="1" applyAlignment="1">
      <alignment horizontal="left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9" fontId="0" fillId="3" borderId="0" xfId="0" applyNumberFormat="1" applyFill="1" applyAlignment="1">
      <alignment horizontal="center"/>
    </xf>
    <xf numFmtId="49" fontId="0" fillId="0" borderId="2" xfId="0" applyNumberFormat="1" applyBorder="1" applyAlignment="1">
      <alignment/>
    </xf>
    <xf numFmtId="0" fontId="5" fillId="2" borderId="0" xfId="15" applyFill="1" applyProtection="1">
      <alignment/>
      <protection locked="0"/>
    </xf>
    <xf numFmtId="0" fontId="5" fillId="2" borderId="0" xfId="15" applyFont="1" applyFill="1" applyProtection="1">
      <alignment/>
      <protection locked="0"/>
    </xf>
    <xf numFmtId="0" fontId="5" fillId="4" borderId="0" xfId="15" applyFill="1" applyProtection="1">
      <alignment/>
      <protection locked="0"/>
    </xf>
    <xf numFmtId="0" fontId="5" fillId="5" borderId="0" xfId="15" applyFill="1" applyProtection="1">
      <alignment/>
      <protection locked="0"/>
    </xf>
    <xf numFmtId="0" fontId="5" fillId="5" borderId="0" xfId="15" applyFont="1" applyFill="1" applyProtection="1">
      <alignment/>
      <protection locked="0"/>
    </xf>
    <xf numFmtId="0" fontId="5" fillId="5" borderId="0" xfId="15" applyFont="1" applyFill="1" applyAlignment="1" applyProtection="1">
      <alignment horizontal="center"/>
      <protection locked="0"/>
    </xf>
    <xf numFmtId="0" fontId="5" fillId="5" borderId="0" xfId="15" applyFont="1" applyFill="1" applyAlignment="1" applyProtection="1">
      <alignment horizontal="right"/>
      <protection locked="0"/>
    </xf>
    <xf numFmtId="49" fontId="5" fillId="5" borderId="0" xfId="15" applyNumberFormat="1" applyFill="1" applyProtection="1">
      <alignment/>
      <protection locked="0"/>
    </xf>
    <xf numFmtId="0" fontId="6" fillId="5" borderId="0" xfId="15" applyFont="1" applyFill="1" applyProtection="1">
      <alignment/>
      <protection locked="0"/>
    </xf>
    <xf numFmtId="0" fontId="5" fillId="2" borderId="0" xfId="15" applyFill="1" applyBorder="1" applyProtection="1">
      <alignment/>
      <protection locked="0"/>
    </xf>
    <xf numFmtId="0" fontId="5" fillId="2" borderId="0" xfId="15" applyFont="1" applyFill="1" applyBorder="1" applyProtection="1">
      <alignment/>
      <protection locked="0"/>
    </xf>
    <xf numFmtId="0" fontId="5" fillId="2" borderId="3" xfId="15" applyFont="1" applyFill="1" applyBorder="1" applyProtection="1">
      <alignment/>
      <protection locked="0"/>
    </xf>
    <xf numFmtId="0" fontId="5" fillId="2" borderId="4" xfId="15" applyFill="1" applyBorder="1" applyProtection="1">
      <alignment/>
      <protection locked="0"/>
    </xf>
    <xf numFmtId="0" fontId="5" fillId="2" borderId="4" xfId="15" applyFont="1" applyFill="1" applyBorder="1" applyProtection="1">
      <alignment/>
      <protection locked="0"/>
    </xf>
    <xf numFmtId="0" fontId="5" fillId="2" borderId="5" xfId="15" applyFill="1" applyBorder="1" applyProtection="1">
      <alignment/>
      <protection locked="0"/>
    </xf>
    <xf numFmtId="0" fontId="6" fillId="5" borderId="0" xfId="15" applyFont="1" applyFill="1" applyBorder="1" applyAlignment="1" applyProtection="1">
      <alignment horizontal="center"/>
      <protection locked="0"/>
    </xf>
    <xf numFmtId="14" fontId="5" fillId="5" borderId="0" xfId="15" applyNumberFormat="1" applyFont="1" applyFill="1" applyAlignment="1" applyProtection="1">
      <alignment horizontal="left"/>
      <protection locked="0"/>
    </xf>
    <xf numFmtId="0" fontId="6" fillId="5" borderId="0" xfId="15" applyFont="1" applyFill="1" applyAlignment="1" applyProtection="1">
      <alignment horizontal="center"/>
      <protection locked="0"/>
    </xf>
    <xf numFmtId="0" fontId="6" fillId="2" borderId="0" xfId="15" applyFont="1" applyFill="1" applyProtection="1">
      <alignment/>
      <protection locked="0"/>
    </xf>
    <xf numFmtId="0" fontId="6" fillId="5" borderId="0" xfId="15" applyFont="1" applyFill="1" applyProtection="1">
      <alignment/>
      <protection/>
    </xf>
    <xf numFmtId="0" fontId="5" fillId="5" borderId="0" xfId="15" applyFill="1" applyProtection="1">
      <alignment/>
      <protection/>
    </xf>
    <xf numFmtId="0" fontId="6" fillId="5" borderId="6" xfId="15" applyFont="1" applyFill="1" applyBorder="1" applyProtection="1">
      <alignment/>
      <protection/>
    </xf>
    <xf numFmtId="0" fontId="6" fillId="5" borderId="7" xfId="15" applyFont="1" applyFill="1" applyBorder="1" applyProtection="1">
      <alignment/>
      <protection/>
    </xf>
    <xf numFmtId="49" fontId="6" fillId="5" borderId="7" xfId="15" applyNumberFormat="1" applyFont="1" applyFill="1" applyBorder="1" applyProtection="1">
      <alignment/>
      <protection/>
    </xf>
    <xf numFmtId="0" fontId="5" fillId="5" borderId="7" xfId="15" applyFont="1" applyFill="1" applyBorder="1" applyProtection="1">
      <alignment/>
      <protection/>
    </xf>
    <xf numFmtId="0" fontId="5" fillId="5" borderId="3" xfId="15" applyFill="1" applyBorder="1" applyProtection="1">
      <alignment/>
      <protection/>
    </xf>
    <xf numFmtId="0" fontId="5" fillId="5" borderId="8" xfId="15" applyFill="1" applyBorder="1" applyProtection="1">
      <alignment/>
      <protection/>
    </xf>
    <xf numFmtId="0" fontId="5" fillId="5" borderId="9" xfId="15" applyFill="1" applyBorder="1" applyProtection="1">
      <alignment/>
      <protection/>
    </xf>
    <xf numFmtId="0" fontId="5" fillId="5" borderId="5" xfId="15" applyFont="1" applyFill="1" applyBorder="1" applyProtection="1">
      <alignment/>
      <protection/>
    </xf>
    <xf numFmtId="0" fontId="5" fillId="5" borderId="7" xfId="15" applyFont="1" applyFill="1" applyBorder="1" applyAlignment="1" applyProtection="1">
      <alignment horizontal="left"/>
      <protection/>
    </xf>
    <xf numFmtId="0" fontId="5" fillId="5" borderId="10" xfId="15" applyFont="1" applyFill="1" applyBorder="1" applyProtection="1">
      <alignment/>
      <protection/>
    </xf>
    <xf numFmtId="0" fontId="5" fillId="5" borderId="11" xfId="15" applyFill="1" applyBorder="1" applyProtection="1">
      <alignment/>
      <protection/>
    </xf>
    <xf numFmtId="0" fontId="5" fillId="5" borderId="0" xfId="15" applyFill="1" applyBorder="1" applyProtection="1">
      <alignment/>
      <protection/>
    </xf>
    <xf numFmtId="0" fontId="5" fillId="5" borderId="4" xfId="15" applyFill="1" applyBorder="1" applyProtection="1">
      <alignment/>
      <protection/>
    </xf>
    <xf numFmtId="0" fontId="5" fillId="5" borderId="8" xfId="15" applyFont="1" applyFill="1" applyBorder="1" applyProtection="1">
      <alignment/>
      <protection/>
    </xf>
    <xf numFmtId="0" fontId="5" fillId="5" borderId="9" xfId="15" applyFill="1" applyBorder="1" applyAlignment="1" applyProtection="1">
      <alignment horizontal="left"/>
      <protection/>
    </xf>
    <xf numFmtId="0" fontId="5" fillId="5" borderId="5" xfId="15" applyFill="1" applyBorder="1" applyProtection="1">
      <alignment/>
      <protection/>
    </xf>
    <xf numFmtId="0" fontId="6" fillId="5" borderId="10" xfId="15" applyFont="1" applyFill="1" applyBorder="1" applyAlignment="1" applyProtection="1">
      <alignment horizontal="center"/>
      <protection/>
    </xf>
    <xf numFmtId="0" fontId="6" fillId="5" borderId="3" xfId="15" applyFont="1" applyFill="1" applyBorder="1" applyAlignment="1" applyProtection="1">
      <alignment horizontal="center"/>
      <protection/>
    </xf>
    <xf numFmtId="0" fontId="6" fillId="5" borderId="2" xfId="15" applyFont="1" applyFill="1" applyBorder="1" applyAlignment="1" applyProtection="1">
      <alignment horizontal="center"/>
      <protection/>
    </xf>
    <xf numFmtId="9" fontId="6" fillId="5" borderId="5" xfId="15" applyNumberFormat="1" applyFont="1" applyFill="1" applyBorder="1" applyAlignment="1" applyProtection="1">
      <alignment horizontal="center"/>
      <protection/>
    </xf>
    <xf numFmtId="9" fontId="6" fillId="5" borderId="2" xfId="15" applyNumberFormat="1" applyFont="1" applyFill="1" applyBorder="1" applyAlignment="1" applyProtection="1">
      <alignment horizontal="center"/>
      <protection/>
    </xf>
    <xf numFmtId="0" fontId="6" fillId="5" borderId="5" xfId="15" applyFont="1" applyFill="1" applyBorder="1" applyAlignment="1" applyProtection="1">
      <alignment horizontal="center"/>
      <protection/>
    </xf>
    <xf numFmtId="2" fontId="6" fillId="5" borderId="1" xfId="15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 shrinkToFit="1"/>
    </xf>
    <xf numFmtId="0" fontId="0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textRotation="90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3" fontId="9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5" fillId="5" borderId="0" xfId="15" applyFont="1" applyFill="1" applyAlignment="1" applyProtection="1">
      <alignment horizontal="center"/>
      <protection locked="0"/>
    </xf>
    <xf numFmtId="0" fontId="5" fillId="5" borderId="0" xfId="15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</cellXfs>
  <cellStyles count="7">
    <cellStyle name="Normal" xfId="0"/>
    <cellStyle name="Βασικό_Βεβαίωση Αποδοχών Κενή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66675</xdr:rowOff>
    </xdr:from>
    <xdr:to>
      <xdr:col>4</xdr:col>
      <xdr:colOff>180975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28600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tabColor indexed="33"/>
  </sheetPr>
  <dimension ref="A1:J32"/>
  <sheetViews>
    <sheetView workbookViewId="0" topLeftCell="A1">
      <selection activeCell="J38" sqref="J38"/>
    </sheetView>
  </sheetViews>
  <sheetFormatPr defaultColWidth="9.140625" defaultRowHeight="12.75"/>
  <cols>
    <col min="1" max="1" width="9.7109375" style="0" bestFit="1" customWidth="1"/>
    <col min="2" max="3" width="10.8515625" style="0" customWidth="1"/>
    <col min="4" max="4" width="7.28125" style="0" bestFit="1" customWidth="1"/>
    <col min="5" max="8" width="10.8515625" style="0" customWidth="1"/>
    <col min="9" max="9" width="23.57421875" style="0" bestFit="1" customWidth="1"/>
    <col min="10" max="10" width="26.28125" style="0" customWidth="1"/>
  </cols>
  <sheetData>
    <row r="1" spans="1:10" ht="12.75">
      <c r="A1" s="29" t="s">
        <v>34</v>
      </c>
      <c r="B1" s="29" t="s">
        <v>35</v>
      </c>
      <c r="C1" s="29" t="s">
        <v>68</v>
      </c>
      <c r="D1" s="29" t="s">
        <v>96</v>
      </c>
      <c r="E1" s="29" t="s">
        <v>69</v>
      </c>
      <c r="F1" s="30" t="s">
        <v>37</v>
      </c>
      <c r="G1" s="29" t="s">
        <v>70</v>
      </c>
      <c r="H1" s="29" t="s">
        <v>40</v>
      </c>
      <c r="I1" s="29" t="s">
        <v>73</v>
      </c>
      <c r="J1" s="29" t="s">
        <v>79</v>
      </c>
    </row>
    <row r="2" spans="1:10" ht="12.75">
      <c r="A2" s="7" t="s">
        <v>110</v>
      </c>
      <c r="B2" s="25" t="s">
        <v>113</v>
      </c>
      <c r="C2" s="25" t="s">
        <v>88</v>
      </c>
      <c r="D2" s="31">
        <v>7</v>
      </c>
      <c r="E2" s="25" t="s">
        <v>77</v>
      </c>
      <c r="F2" s="26" t="s">
        <v>115</v>
      </c>
      <c r="G2" s="25" t="s">
        <v>78</v>
      </c>
      <c r="H2" s="27">
        <v>2651026000</v>
      </c>
      <c r="I2" s="25" t="s">
        <v>89</v>
      </c>
      <c r="J2" s="25" t="s">
        <v>118</v>
      </c>
    </row>
    <row r="3" spans="1:10" ht="12.75">
      <c r="A3" s="25" t="s">
        <v>111</v>
      </c>
      <c r="B3" s="25" t="s">
        <v>113</v>
      </c>
      <c r="C3" s="25" t="s">
        <v>90</v>
      </c>
      <c r="D3" s="31">
        <v>6</v>
      </c>
      <c r="E3" s="25" t="s">
        <v>77</v>
      </c>
      <c r="F3" s="26" t="s">
        <v>116</v>
      </c>
      <c r="G3" s="25" t="s">
        <v>91</v>
      </c>
      <c r="H3" s="25">
        <v>1111111111</v>
      </c>
      <c r="I3" s="25" t="s">
        <v>92</v>
      </c>
      <c r="J3" s="25" t="s">
        <v>119</v>
      </c>
    </row>
    <row r="4" spans="1:10" ht="12.75">
      <c r="A4" s="25" t="s">
        <v>112</v>
      </c>
      <c r="B4" s="25" t="s">
        <v>114</v>
      </c>
      <c r="C4" s="25" t="s">
        <v>93</v>
      </c>
      <c r="D4" s="31">
        <v>8</v>
      </c>
      <c r="E4" s="25" t="s">
        <v>77</v>
      </c>
      <c r="F4" s="26" t="s">
        <v>117</v>
      </c>
      <c r="G4" s="25" t="s">
        <v>94</v>
      </c>
      <c r="H4" s="25">
        <v>2222222222</v>
      </c>
      <c r="I4" s="25" t="s">
        <v>95</v>
      </c>
      <c r="J4" s="25" t="s">
        <v>120</v>
      </c>
    </row>
    <row r="5" spans="1:10" ht="12.75">
      <c r="A5" s="25" t="s">
        <v>121</v>
      </c>
      <c r="B5" s="25" t="s">
        <v>114</v>
      </c>
      <c r="C5" s="25" t="s">
        <v>122</v>
      </c>
      <c r="D5" s="31">
        <v>4</v>
      </c>
      <c r="E5" s="25" t="s">
        <v>77</v>
      </c>
      <c r="F5" s="26" t="s">
        <v>123</v>
      </c>
      <c r="G5" s="25"/>
      <c r="H5" s="25"/>
      <c r="I5" s="25"/>
      <c r="J5" s="25"/>
    </row>
    <row r="6" spans="1:10" ht="12.75">
      <c r="A6" s="25"/>
      <c r="B6" s="25"/>
      <c r="C6" s="25"/>
      <c r="D6" s="31"/>
      <c r="E6" s="25"/>
      <c r="F6" s="26"/>
      <c r="G6" s="25"/>
      <c r="H6" s="25"/>
      <c r="I6" s="25"/>
      <c r="J6" s="25"/>
    </row>
    <row r="7" spans="1:10" ht="12.75">
      <c r="A7" s="25"/>
      <c r="B7" s="25"/>
      <c r="C7" s="25"/>
      <c r="D7" s="31"/>
      <c r="E7" s="25"/>
      <c r="F7" s="26"/>
      <c r="G7" s="25"/>
      <c r="H7" s="25"/>
      <c r="I7" s="25"/>
      <c r="J7" s="25"/>
    </row>
    <row r="8" spans="1:10" ht="12.75">
      <c r="A8" s="25"/>
      <c r="B8" s="25"/>
      <c r="C8" s="25"/>
      <c r="D8" s="31"/>
      <c r="E8" s="25"/>
      <c r="F8" s="26"/>
      <c r="G8" s="25"/>
      <c r="H8" s="25"/>
      <c r="I8" s="25"/>
      <c r="J8" s="25"/>
    </row>
    <row r="9" spans="1:10" ht="12.75">
      <c r="A9" s="25"/>
      <c r="B9" s="25"/>
      <c r="C9" s="25"/>
      <c r="D9" s="31"/>
      <c r="E9" s="25"/>
      <c r="F9" s="26"/>
      <c r="G9" s="25"/>
      <c r="H9" s="25"/>
      <c r="I9" s="25"/>
      <c r="J9" s="25"/>
    </row>
    <row r="10" spans="1:10" ht="12.75">
      <c r="A10" s="25"/>
      <c r="B10" s="25"/>
      <c r="C10" s="25"/>
      <c r="D10" s="31"/>
      <c r="E10" s="25"/>
      <c r="F10" s="26"/>
      <c r="G10" s="25"/>
      <c r="H10" s="25"/>
      <c r="I10" s="25"/>
      <c r="J10" s="25"/>
    </row>
    <row r="11" spans="1:10" ht="12.75">
      <c r="A11" s="25"/>
      <c r="B11" s="25"/>
      <c r="C11" s="25"/>
      <c r="D11" s="31"/>
      <c r="E11" s="25"/>
      <c r="F11" s="26"/>
      <c r="G11" s="25"/>
      <c r="H11" s="25"/>
      <c r="I11" s="25"/>
      <c r="J11" s="25"/>
    </row>
    <row r="12" spans="1:10" ht="12.75">
      <c r="A12" s="25"/>
      <c r="B12" s="25"/>
      <c r="C12" s="25"/>
      <c r="D12" s="31"/>
      <c r="E12" s="25"/>
      <c r="F12" s="26"/>
      <c r="G12" s="25"/>
      <c r="H12" s="25"/>
      <c r="I12" s="25"/>
      <c r="J12" s="25"/>
    </row>
    <row r="13" spans="1:10" ht="12.75">
      <c r="A13" s="25"/>
      <c r="B13" s="25"/>
      <c r="C13" s="25"/>
      <c r="D13" s="31"/>
      <c r="E13" s="25"/>
      <c r="F13" s="26"/>
      <c r="G13" s="25"/>
      <c r="H13" s="25"/>
      <c r="I13" s="25"/>
      <c r="J13" s="25"/>
    </row>
    <row r="14" spans="1:10" ht="12.75">
      <c r="A14" s="25"/>
      <c r="B14" s="25"/>
      <c r="C14" s="25"/>
      <c r="D14" s="31"/>
      <c r="E14" s="25"/>
      <c r="F14" s="26"/>
      <c r="G14" s="25"/>
      <c r="H14" s="25"/>
      <c r="I14" s="25"/>
      <c r="J14" s="25"/>
    </row>
    <row r="15" spans="1:10" ht="12.75">
      <c r="A15" s="25"/>
      <c r="B15" s="25"/>
      <c r="C15" s="25"/>
      <c r="D15" s="31"/>
      <c r="E15" s="25"/>
      <c r="F15" s="26"/>
      <c r="G15" s="25"/>
      <c r="H15" s="25"/>
      <c r="I15" s="25"/>
      <c r="J15" s="25"/>
    </row>
    <row r="16" spans="1:10" ht="12.75">
      <c r="A16" s="25"/>
      <c r="B16" s="25"/>
      <c r="C16" s="25"/>
      <c r="D16" s="31"/>
      <c r="E16" s="25"/>
      <c r="F16" s="26"/>
      <c r="G16" s="25"/>
      <c r="H16" s="25"/>
      <c r="I16" s="25"/>
      <c r="J16" s="25"/>
    </row>
    <row r="17" spans="1:10" ht="12.75">
      <c r="A17" s="25"/>
      <c r="B17" s="25"/>
      <c r="C17" s="25"/>
      <c r="D17" s="31"/>
      <c r="E17" s="25"/>
      <c r="F17" s="26"/>
      <c r="G17" s="25"/>
      <c r="H17" s="25"/>
      <c r="I17" s="25"/>
      <c r="J17" s="25"/>
    </row>
    <row r="18" spans="1:10" ht="12.75">
      <c r="A18" s="25"/>
      <c r="B18" s="25"/>
      <c r="C18" s="25"/>
      <c r="D18" s="31"/>
      <c r="E18" s="25"/>
      <c r="F18" s="26"/>
      <c r="G18" s="25"/>
      <c r="H18" s="25"/>
      <c r="I18" s="25"/>
      <c r="J18" s="25"/>
    </row>
    <row r="19" spans="1:10" ht="12.75">
      <c r="A19" s="25"/>
      <c r="B19" s="25"/>
      <c r="C19" s="25"/>
      <c r="D19" s="31"/>
      <c r="E19" s="25"/>
      <c r="F19" s="26"/>
      <c r="G19" s="25"/>
      <c r="H19" s="25"/>
      <c r="I19" s="25"/>
      <c r="J19" s="25"/>
    </row>
    <row r="20" spans="1:10" ht="12.75">
      <c r="A20" s="25"/>
      <c r="B20" s="25"/>
      <c r="C20" s="25"/>
      <c r="D20" s="31"/>
      <c r="E20" s="25"/>
      <c r="F20" s="26"/>
      <c r="G20" s="25"/>
      <c r="H20" s="25"/>
      <c r="I20" s="25"/>
      <c r="J20" s="25"/>
    </row>
    <row r="21" spans="1:10" ht="12.75">
      <c r="A21" s="25"/>
      <c r="B21" s="25"/>
      <c r="C21" s="25"/>
      <c r="D21" s="31"/>
      <c r="E21" s="25"/>
      <c r="F21" s="26"/>
      <c r="G21" s="25"/>
      <c r="H21" s="25"/>
      <c r="I21" s="25"/>
      <c r="J21" s="25"/>
    </row>
    <row r="22" spans="1:10" ht="12.75">
      <c r="A22" s="28"/>
      <c r="B22" s="28"/>
      <c r="C22" s="28"/>
      <c r="D22" s="31"/>
      <c r="E22" s="28"/>
      <c r="F22" s="41"/>
      <c r="G22" s="28"/>
      <c r="H22" s="28"/>
      <c r="I22" s="28"/>
      <c r="J22" s="28"/>
    </row>
    <row r="26" spans="8:9" ht="12.75">
      <c r="H26" t="s">
        <v>97</v>
      </c>
      <c r="I26" s="32" t="s">
        <v>102</v>
      </c>
    </row>
    <row r="27" spans="8:9" ht="12.75">
      <c r="H27" t="s">
        <v>98</v>
      </c>
      <c r="I27" s="32" t="s">
        <v>103</v>
      </c>
    </row>
    <row r="28" spans="8:9" ht="12.75">
      <c r="H28" t="s">
        <v>37</v>
      </c>
      <c r="I28" s="40" t="s">
        <v>107</v>
      </c>
    </row>
    <row r="29" spans="8:9" ht="12.75">
      <c r="H29" t="s">
        <v>99</v>
      </c>
      <c r="I29" s="33">
        <v>17</v>
      </c>
    </row>
    <row r="30" spans="8:9" ht="12.75">
      <c r="H30" t="s">
        <v>100</v>
      </c>
      <c r="I30" s="33">
        <v>16</v>
      </c>
    </row>
    <row r="31" spans="8:9" ht="12.75">
      <c r="H31" t="s">
        <v>101</v>
      </c>
      <c r="I31" s="33">
        <v>28.06</v>
      </c>
    </row>
    <row r="32" spans="8:9" ht="12.75">
      <c r="H32" t="s">
        <v>83</v>
      </c>
      <c r="I32" s="33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T43"/>
  <sheetViews>
    <sheetView tabSelected="1" workbookViewId="0" topLeftCell="A1">
      <pane xSplit="4" ySplit="7" topLeftCell="G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23" sqref="I23"/>
    </sheetView>
  </sheetViews>
  <sheetFormatPr defaultColWidth="9.140625" defaultRowHeight="12.75"/>
  <cols>
    <col min="1" max="1" width="3.57421875" style="3" customWidth="1"/>
    <col min="2" max="2" width="10.140625" style="3" customWidth="1"/>
    <col min="3" max="3" width="12.28125" style="3" customWidth="1"/>
    <col min="4" max="4" width="14.421875" style="3" customWidth="1"/>
    <col min="5" max="5" width="13.00390625" style="3" customWidth="1"/>
    <col min="6" max="6" width="13.8515625" style="3" customWidth="1"/>
    <col min="7" max="7" width="3.140625" style="3" customWidth="1"/>
    <col min="8" max="8" width="7.140625" style="3" customWidth="1"/>
    <col min="9" max="9" width="8.7109375" style="3" customWidth="1"/>
    <col min="10" max="10" width="10.28125" style="3" customWidth="1"/>
    <col min="11" max="11" width="8.7109375" style="3" customWidth="1"/>
    <col min="12" max="12" width="6.8515625" style="3" customWidth="1"/>
    <col min="13" max="13" width="9.7109375" style="3" customWidth="1"/>
    <col min="14" max="14" width="7.00390625" style="3" customWidth="1"/>
    <col min="15" max="15" width="8.7109375" style="3" customWidth="1"/>
    <col min="16" max="16" width="8.8515625" style="3" customWidth="1"/>
    <col min="17" max="17" width="7.7109375" style="3" customWidth="1"/>
    <col min="18" max="18" width="9.28125" style="3" customWidth="1"/>
    <col min="19" max="19" width="7.8515625" style="3" customWidth="1"/>
    <col min="20" max="20" width="11.8515625" style="3" customWidth="1"/>
    <col min="21" max="16384" width="9.140625" style="3" customWidth="1"/>
  </cols>
  <sheetData>
    <row r="1" spans="1:20" ht="12.75">
      <c r="A1" s="3" t="s">
        <v>0</v>
      </c>
      <c r="F1" s="86" t="s">
        <v>9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13"/>
      <c r="S1" s="13" t="s">
        <v>67</v>
      </c>
      <c r="T1" s="13">
        <f ca="1">YEAR(TODAY())</f>
        <v>2006</v>
      </c>
    </row>
    <row r="2" spans="6:17" ht="12.75"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ht="24.75" customHeight="1">
      <c r="B3" s="3" t="s">
        <v>109</v>
      </c>
      <c r="C3" s="39" t="str">
        <f>Βοηθητικό!I26</f>
        <v>ΛΥΚ ΤΑΞΕΙΣ ΖΙΤΣΑΣ</v>
      </c>
      <c r="F3" s="87" t="s">
        <v>125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5" spans="1:20" ht="15" customHeight="1">
      <c r="A5" s="103" t="s">
        <v>1</v>
      </c>
      <c r="B5" s="88" t="s">
        <v>2</v>
      </c>
      <c r="C5" s="88"/>
      <c r="D5" s="88"/>
      <c r="E5" s="88"/>
      <c r="F5" s="88"/>
      <c r="G5" s="107" t="s">
        <v>75</v>
      </c>
      <c r="H5" s="89" t="s">
        <v>76</v>
      </c>
      <c r="I5" s="89" t="s">
        <v>18</v>
      </c>
      <c r="J5" s="92" t="s">
        <v>4</v>
      </c>
      <c r="K5" s="92"/>
      <c r="L5" s="92"/>
      <c r="M5" s="92"/>
      <c r="N5" s="92"/>
      <c r="O5" s="92"/>
      <c r="P5" s="92"/>
      <c r="Q5" s="92"/>
      <c r="R5" s="101" t="s">
        <v>6</v>
      </c>
      <c r="S5" s="98" t="s">
        <v>74</v>
      </c>
      <c r="T5" s="94" t="s">
        <v>7</v>
      </c>
    </row>
    <row r="6" spans="1:20" ht="15" customHeight="1">
      <c r="A6" s="103"/>
      <c r="B6" s="6"/>
      <c r="C6" s="6"/>
      <c r="D6" s="6"/>
      <c r="E6" s="6"/>
      <c r="F6" s="6"/>
      <c r="G6" s="108"/>
      <c r="H6" s="90"/>
      <c r="I6" s="90"/>
      <c r="J6" s="105" t="s">
        <v>85</v>
      </c>
      <c r="K6" s="105" t="s">
        <v>25</v>
      </c>
      <c r="L6" s="105" t="s">
        <v>80</v>
      </c>
      <c r="M6" s="104" t="s">
        <v>26</v>
      </c>
      <c r="N6" s="93"/>
      <c r="O6" s="93"/>
      <c r="P6" s="93" t="s">
        <v>32</v>
      </c>
      <c r="Q6" s="101" t="s">
        <v>5</v>
      </c>
      <c r="R6" s="101"/>
      <c r="S6" s="99"/>
      <c r="T6" s="95"/>
    </row>
    <row r="7" spans="1:20" ht="81.75" customHeight="1">
      <c r="A7" s="103"/>
      <c r="B7" s="4" t="s">
        <v>72</v>
      </c>
      <c r="C7" s="4" t="s">
        <v>71</v>
      </c>
      <c r="D7" s="5" t="s">
        <v>3</v>
      </c>
      <c r="E7" s="5" t="s">
        <v>37</v>
      </c>
      <c r="F7" s="10" t="s">
        <v>8</v>
      </c>
      <c r="G7" s="109"/>
      <c r="H7" s="91"/>
      <c r="I7" s="91"/>
      <c r="J7" s="106"/>
      <c r="K7" s="106"/>
      <c r="L7" s="105"/>
      <c r="M7" s="24" t="s">
        <v>86</v>
      </c>
      <c r="N7" s="24" t="s">
        <v>87</v>
      </c>
      <c r="O7" s="24" t="s">
        <v>27</v>
      </c>
      <c r="P7" s="93"/>
      <c r="Q7" s="101"/>
      <c r="R7" s="101"/>
      <c r="S7" s="100"/>
      <c r="T7" s="96"/>
    </row>
    <row r="8" spans="1:20" ht="24.75" customHeight="1">
      <c r="A8" s="18">
        <v>1</v>
      </c>
      <c r="B8" s="19" t="str">
        <f>IF(ISTEXT(Βοηθητικό!A2),Βοηθητικό!A2,"")</f>
        <v>ΑΑΑΑ</v>
      </c>
      <c r="C8" s="19" t="str">
        <f>IF(ISTEXT(Βοηθητικό!A2),Βοηθητικό!B2,"")</f>
        <v>ΣΣ</v>
      </c>
      <c r="D8" s="19" t="str">
        <f>IF(ISTEXT(Βοηθητικό!A2),Βοηθητικό!C2,"")</f>
        <v>Ιωάννης</v>
      </c>
      <c r="E8" s="19" t="str">
        <f>IF(ISTEXT(Βοηθητικό!A2),Βοηθητικό!F2,"")</f>
        <v>012457851</v>
      </c>
      <c r="F8" s="19" t="str">
        <f>IF(ISTEXT(Βοηθητικό!A2),Βοηθητικό!E2,"")</f>
        <v>Επιτηρητής</v>
      </c>
      <c r="G8" s="19">
        <f>IF(ISTEXT(Βοηθητικό!A2),Βοηθητικό!D2,"")</f>
        <v>7</v>
      </c>
      <c r="H8" s="20">
        <f>IF(ISTEXT(Βοηθητικό!A2),Βοηθητικό!$I$29,"")</f>
        <v>17</v>
      </c>
      <c r="I8" s="17">
        <f>IF(ISTEXT(Βοηθητικό!A2),G8*H8,"")</f>
        <v>119</v>
      </c>
      <c r="J8" s="17">
        <f>IF(ISNUMBER(I8),(ROUND(Βοηθητικό!$I$31/100*I8,2)),"")</f>
        <v>33.39</v>
      </c>
      <c r="K8" s="17">
        <f>IF(ISNUMBER(I8),I8+J8,"")</f>
        <v>152.39</v>
      </c>
      <c r="L8" s="17">
        <f>IF(ISNUMBER(I8),(ROUND(Βοηθητικό!$I$32/100*I8,2)),"")</f>
        <v>1.19</v>
      </c>
      <c r="M8" s="17">
        <f>IF(ISNUMBER(J8),J8,"")</f>
        <v>33.39</v>
      </c>
      <c r="N8" s="17">
        <f>IF(ISNUMBER(I8),(ROUND(I8*Βοηθητικό!$I$30/100,2)),"")</f>
        <v>19.04</v>
      </c>
      <c r="O8" s="17">
        <f>IF(ISNUMBER(M8),M8+N8,"")</f>
        <v>52.43</v>
      </c>
      <c r="P8" s="17">
        <f>IF(ISNUMBER(I8),Φόρος!H7,"")</f>
        <v>19.769999999999996</v>
      </c>
      <c r="Q8" s="17">
        <f>IF(ISNUMBER(I8),SUM(L8+P8),"")</f>
        <v>20.959999999999997</v>
      </c>
      <c r="R8" s="17">
        <f>IF(ISNUMBER(I8),K8-Q8,"")</f>
        <v>131.42999999999998</v>
      </c>
      <c r="S8" s="17">
        <f>IF(ISNUMBER(R8),R8-O8,"")</f>
        <v>78.99999999999997</v>
      </c>
      <c r="T8" s="7"/>
    </row>
    <row r="9" spans="1:20" ht="24.75" customHeight="1">
      <c r="A9" s="18">
        <v>2</v>
      </c>
      <c r="B9" s="19" t="str">
        <f>IF(ISTEXT(Βοηθητικό!A3),Βοηθητικό!A3,"")</f>
        <v>ΒΒΒΒ</v>
      </c>
      <c r="C9" s="19" t="str">
        <f>IF(ISTEXT(Βοηθητικό!A3),Βοηθητικό!B3,"")</f>
        <v>ΣΣ</v>
      </c>
      <c r="D9" s="19" t="str">
        <f>IF(ISTEXT(Βοηθητικό!A3),Βοηθητικό!C3,"")</f>
        <v>Παναγιώτης</v>
      </c>
      <c r="E9" s="19" t="str">
        <f>IF(ISTEXT(Βοηθητικό!A3),Βοηθητικό!F3,"")</f>
        <v>012154781</v>
      </c>
      <c r="F9" s="19" t="str">
        <f>IF(ISTEXT(Βοηθητικό!A3),Βοηθητικό!E3,"")</f>
        <v>Επιτηρητής</v>
      </c>
      <c r="G9" s="19">
        <f>IF(ISTEXT(Βοηθητικό!A3),Βοηθητικό!D3,"")</f>
        <v>6</v>
      </c>
      <c r="H9" s="20">
        <f>IF(ISTEXT(Βοηθητικό!A3),Βοηθητικό!$I$29,"")</f>
        <v>17</v>
      </c>
      <c r="I9" s="17">
        <f>IF(ISTEXT(Βοηθητικό!A3),G9*H9,"")</f>
        <v>102</v>
      </c>
      <c r="J9" s="17">
        <f>IF(ISNUMBER(I9),(ROUND(Βοηθητικό!$I$31/100*I9,2)),"")</f>
        <v>28.62</v>
      </c>
      <c r="K9" s="17">
        <f aca="true" t="shared" si="0" ref="K9:K20">IF(ISNUMBER(I9),I9+J9,"")</f>
        <v>130.62</v>
      </c>
      <c r="L9" s="17">
        <f>IF(ISNUMBER(I9),(ROUND(Βοηθητικό!$I$32/100*I9,2)),"")</f>
        <v>1.02</v>
      </c>
      <c r="M9" s="17">
        <f aca="true" t="shared" si="1" ref="M9:M20">IF(ISNUMBER(J9),J9,"")</f>
        <v>28.62</v>
      </c>
      <c r="N9" s="17">
        <f>IF(ISNUMBER(I9),(ROUND(I9*Βοηθητικό!$I$30/100,2)),"")</f>
        <v>16.32</v>
      </c>
      <c r="O9" s="17">
        <f aca="true" t="shared" si="2" ref="O9:O20">IF(ISNUMBER(M9),M9+N9,"")</f>
        <v>44.94</v>
      </c>
      <c r="P9" s="17">
        <f>IF(ISNUMBER(I9),Φόρος!H8,"")</f>
        <v>16.660000000000004</v>
      </c>
      <c r="Q9" s="17">
        <f aca="true" t="shared" si="3" ref="Q9:Q20">IF(ISNUMBER(I9),SUM(L9+P9),"")</f>
        <v>17.680000000000003</v>
      </c>
      <c r="R9" s="17">
        <f aca="true" t="shared" si="4" ref="R9:R20">IF(ISNUMBER(I9),K9-Q9,"")</f>
        <v>112.94</v>
      </c>
      <c r="S9" s="17">
        <f aca="true" t="shared" si="5" ref="S9:S20">IF(ISNUMBER(R9),R9-O9,"")</f>
        <v>68</v>
      </c>
      <c r="T9" s="7"/>
    </row>
    <row r="10" spans="1:20" ht="24.75" customHeight="1">
      <c r="A10" s="18">
        <v>3</v>
      </c>
      <c r="B10" s="19" t="str">
        <f>IF(ISTEXT(Βοηθητικό!A4),Βοηθητικό!A4,"")</f>
        <v>ΓΓΓΓΓ</v>
      </c>
      <c r="C10" s="19" t="str">
        <f>IF(ISTEXT(Βοηθητικό!A4),Βοηθητικό!B4,"")</f>
        <v>ΔΔΔΔ</v>
      </c>
      <c r="D10" s="19" t="str">
        <f>IF(ISTEXT(Βοηθητικό!A4),Βοηθητικό!C4,"")</f>
        <v>Γρηγόριος</v>
      </c>
      <c r="E10" s="19" t="str">
        <f>IF(ISTEXT(Βοηθητικό!A4),Βοηθητικό!F4,"")</f>
        <v>102154789</v>
      </c>
      <c r="F10" s="19" t="str">
        <f>IF(ISTEXT(Βοηθητικό!A4),Βοηθητικό!E4,"")</f>
        <v>Επιτηρητής</v>
      </c>
      <c r="G10" s="19">
        <f>IF(ISTEXT(Βοηθητικό!A4),Βοηθητικό!D4,"")</f>
        <v>8</v>
      </c>
      <c r="H10" s="20">
        <f>IF(ISTEXT(Βοηθητικό!A4),Βοηθητικό!$I$29,"")</f>
        <v>17</v>
      </c>
      <c r="I10" s="17">
        <f>IF(ISTEXT(Βοηθητικό!A4),G10*H10,"")</f>
        <v>136</v>
      </c>
      <c r="J10" s="17">
        <f>IF(ISNUMBER(I10),(ROUND(Βοηθητικό!$I$31/100*I10,2)),"")</f>
        <v>38.16</v>
      </c>
      <c r="K10" s="17">
        <f t="shared" si="0"/>
        <v>174.16</v>
      </c>
      <c r="L10" s="17">
        <f>IF(ISNUMBER(I10),(ROUND(Βοηθητικό!$I$32/100*I10,2)),"")</f>
        <v>1.36</v>
      </c>
      <c r="M10" s="17">
        <f t="shared" si="1"/>
        <v>38.16</v>
      </c>
      <c r="N10" s="17">
        <f>IF(ISNUMBER(I10),(ROUND(I10*Βοηθητικό!$I$30/100,2)),"")</f>
        <v>21.76</v>
      </c>
      <c r="O10" s="17">
        <f t="shared" si="2"/>
        <v>59.92</v>
      </c>
      <c r="P10" s="17">
        <f>IF(ISNUMBER(I10),Φόρος!H9,"")</f>
        <v>22.879999999999995</v>
      </c>
      <c r="Q10" s="17">
        <f t="shared" si="3"/>
        <v>24.239999999999995</v>
      </c>
      <c r="R10" s="17">
        <f t="shared" si="4"/>
        <v>149.92000000000002</v>
      </c>
      <c r="S10" s="17">
        <f t="shared" si="5"/>
        <v>90.00000000000001</v>
      </c>
      <c r="T10" s="7"/>
    </row>
    <row r="11" spans="1:20" ht="24.75" customHeight="1">
      <c r="A11" s="18">
        <v>4</v>
      </c>
      <c r="B11" s="19" t="str">
        <f>IF(ISTEXT(Βοηθητικό!A5),Βοηθητικό!A5,"")</f>
        <v>ΣΣΣΣΣ</v>
      </c>
      <c r="C11" s="19" t="str">
        <f>IF(ISTEXT(Βοηθητικό!A5),Βοηθητικό!B5,"")</f>
        <v>ΔΔΔΔ</v>
      </c>
      <c r="D11" s="19" t="str">
        <f>IF(ISTEXT(Βοηθητικό!A5),Βοηθητικό!C5,"")</f>
        <v>ΦΦΦΦΦ</v>
      </c>
      <c r="E11" s="19" t="str">
        <f>IF(ISTEXT(Βοηθητικό!A5),Βοηθητικό!F5,"")</f>
        <v>0215487541</v>
      </c>
      <c r="F11" s="19" t="str">
        <f>IF(ISTEXT(Βοηθητικό!A5),Βοηθητικό!E5,"")</f>
        <v>Επιτηρητής</v>
      </c>
      <c r="G11" s="19">
        <f>IF(ISTEXT(Βοηθητικό!A5),Βοηθητικό!D5,"")</f>
        <v>4</v>
      </c>
      <c r="H11" s="20">
        <f>IF(ISTEXT(Βοηθητικό!A5),Βοηθητικό!$I$29,"")</f>
        <v>17</v>
      </c>
      <c r="I11" s="17">
        <f>IF(ISTEXT(Βοηθητικό!A5),G11*H11,"")</f>
        <v>68</v>
      </c>
      <c r="J11" s="17">
        <f>IF(ISNUMBER(I11),(ROUND(Βοηθητικό!$I$31/100*I11,2)),"")</f>
        <v>19.08</v>
      </c>
      <c r="K11" s="17">
        <f t="shared" si="0"/>
        <v>87.08</v>
      </c>
      <c r="L11" s="17">
        <f>IF(ISNUMBER(I11),(ROUND(Βοηθητικό!$I$32/100*I11,2)),"")</f>
        <v>0.68</v>
      </c>
      <c r="M11" s="17">
        <f t="shared" si="1"/>
        <v>19.08</v>
      </c>
      <c r="N11" s="17">
        <f>IF(ISNUMBER(I11),(ROUND(I11*Βοηθητικό!$I$30/100,2)),"")</f>
        <v>10.88</v>
      </c>
      <c r="O11" s="17">
        <f t="shared" si="2"/>
        <v>29.96</v>
      </c>
      <c r="P11" s="17">
        <f>IF(ISNUMBER(I11),Φόρος!H10,"")</f>
        <v>11.439999999999998</v>
      </c>
      <c r="Q11" s="17">
        <f t="shared" si="3"/>
        <v>12.119999999999997</v>
      </c>
      <c r="R11" s="17">
        <f t="shared" si="4"/>
        <v>74.96000000000001</v>
      </c>
      <c r="S11" s="17">
        <f t="shared" si="5"/>
        <v>45.00000000000001</v>
      </c>
      <c r="T11" s="7"/>
    </row>
    <row r="12" spans="1:20" ht="15.75">
      <c r="A12" s="18">
        <v>5</v>
      </c>
      <c r="B12" s="19">
        <f>IF(ISTEXT(Βοηθητικό!A6),Βοηθητικό!A6,"")</f>
      </c>
      <c r="C12" s="19">
        <f>IF(ISTEXT(Βοηθητικό!A6),Βοηθητικό!B6,"")</f>
      </c>
      <c r="D12" s="19">
        <f>IF(ISTEXT(Βοηθητικό!A6),Βοηθητικό!C6,"")</f>
      </c>
      <c r="E12" s="19">
        <f>IF(ISTEXT(Βοηθητικό!A6),Βοηθητικό!F6,"")</f>
      </c>
      <c r="F12" s="19">
        <f>IF(ISTEXT(Βοηθητικό!A6),Βοηθητικό!E6,"")</f>
      </c>
      <c r="G12" s="19">
        <f>IF(ISTEXT(Βοηθητικό!A6),Βοηθητικό!D6,"")</f>
      </c>
      <c r="H12" s="20">
        <f>IF(ISTEXT(Βοηθητικό!A6),Βοηθητικό!$I$29,"")</f>
      </c>
      <c r="I12" s="17">
        <f>IF(ISTEXT(Βοηθητικό!A6),G12*H12,"")</f>
      </c>
      <c r="J12" s="17">
        <f>IF(ISNUMBER(I12),(ROUND(Βοηθητικό!$I$31/100*I12,2)),"")</f>
      </c>
      <c r="K12" s="17">
        <f t="shared" si="0"/>
      </c>
      <c r="L12" s="17">
        <f>IF(ISNUMBER(I12),(ROUND(Βοηθητικό!$I$32/100*I12,2)),"")</f>
      </c>
      <c r="M12" s="17">
        <f t="shared" si="1"/>
      </c>
      <c r="N12" s="17">
        <f>IF(ISNUMBER(I12),(ROUND(I12*Βοηθητικό!$I$30/100,2)),"")</f>
      </c>
      <c r="O12" s="17">
        <f t="shared" si="2"/>
      </c>
      <c r="P12" s="17">
        <f>IF(ISNUMBER(I12),Φόρος!H11,"")</f>
      </c>
      <c r="Q12" s="17">
        <f t="shared" si="3"/>
      </c>
      <c r="R12" s="17">
        <f t="shared" si="4"/>
      </c>
      <c r="S12" s="17">
        <f t="shared" si="5"/>
      </c>
      <c r="T12" s="7"/>
    </row>
    <row r="13" spans="1:20" ht="15.75">
      <c r="A13" s="18">
        <v>6</v>
      </c>
      <c r="B13" s="19">
        <f>IF(ISTEXT(Βοηθητικό!A7),Βοηθητικό!A7,"")</f>
      </c>
      <c r="C13" s="19">
        <f>IF(ISTEXT(Βοηθητικό!A7),Βοηθητικό!B7,"")</f>
      </c>
      <c r="D13" s="19">
        <f>IF(ISTEXT(Βοηθητικό!A7),Βοηθητικό!C7,"")</f>
      </c>
      <c r="E13" s="19">
        <f>IF(ISTEXT(Βοηθητικό!A7),Βοηθητικό!F7,"")</f>
      </c>
      <c r="F13" s="19">
        <f>IF(ISTEXT(Βοηθητικό!A7),Βοηθητικό!E7,"")</f>
      </c>
      <c r="G13" s="19">
        <f>IF(ISTEXT(Βοηθητικό!A7),Βοηθητικό!D7,"")</f>
      </c>
      <c r="H13" s="20">
        <f>IF(ISTEXT(Βοηθητικό!A7),Βοηθητικό!$I$29,"")</f>
      </c>
      <c r="I13" s="17">
        <f>IF(ISTEXT(Βοηθητικό!A7),G13*H13,"")</f>
      </c>
      <c r="J13" s="17">
        <f>IF(ISNUMBER(I13),(ROUND(Βοηθητικό!$I$31/100*I13,2)),"")</f>
      </c>
      <c r="K13" s="17">
        <f t="shared" si="0"/>
      </c>
      <c r="L13" s="17">
        <f>IF(ISNUMBER(I13),(ROUND(Βοηθητικό!$I$32/100*I13,2)),"")</f>
      </c>
      <c r="M13" s="17">
        <f t="shared" si="1"/>
      </c>
      <c r="N13" s="17">
        <f>IF(ISNUMBER(I13),(ROUND(I13*Βοηθητικό!$I$30/100,2)),"")</f>
      </c>
      <c r="O13" s="17">
        <f t="shared" si="2"/>
      </c>
      <c r="P13" s="17">
        <f>IF(ISNUMBER(I13),Φόρος!H12,"")</f>
      </c>
      <c r="Q13" s="17">
        <f t="shared" si="3"/>
      </c>
      <c r="R13" s="17">
        <f t="shared" si="4"/>
      </c>
      <c r="S13" s="17">
        <f t="shared" si="5"/>
      </c>
      <c r="T13" s="7"/>
    </row>
    <row r="14" spans="1:20" ht="15.75">
      <c r="A14" s="18">
        <v>7</v>
      </c>
      <c r="B14" s="19">
        <f>IF(ISTEXT(Βοηθητικό!A8),Βοηθητικό!A8,"")</f>
      </c>
      <c r="C14" s="19">
        <f>IF(ISTEXT(Βοηθητικό!A8),Βοηθητικό!B8,"")</f>
      </c>
      <c r="D14" s="19">
        <f>IF(ISTEXT(Βοηθητικό!A8),Βοηθητικό!C8,"")</f>
      </c>
      <c r="E14" s="19">
        <f>IF(ISTEXT(Βοηθητικό!A8),Βοηθητικό!F8,"")</f>
      </c>
      <c r="F14" s="19">
        <f>IF(ISTEXT(Βοηθητικό!A8),Βοηθητικό!E8,"")</f>
      </c>
      <c r="G14" s="19">
        <f>IF(ISTEXT(Βοηθητικό!A8),Βοηθητικό!D8,"")</f>
      </c>
      <c r="H14" s="20">
        <f>IF(ISTEXT(Βοηθητικό!A8),Βοηθητικό!$I$29,"")</f>
      </c>
      <c r="I14" s="17">
        <f>IF(ISTEXT(Βοηθητικό!A8),G14*H14,"")</f>
      </c>
      <c r="J14" s="17">
        <f>IF(ISNUMBER(I14),(ROUND(Βοηθητικό!$I$31/100*I14,2)),"")</f>
      </c>
      <c r="K14" s="17">
        <f t="shared" si="0"/>
      </c>
      <c r="L14" s="17">
        <f>IF(ISNUMBER(I14),(ROUND(Βοηθητικό!$I$32/100*I14,2)),"")</f>
      </c>
      <c r="M14" s="17">
        <f t="shared" si="1"/>
      </c>
      <c r="N14" s="17">
        <f>IF(ISNUMBER(I14),(ROUND(I14*Βοηθητικό!$I$30/100,2)),"")</f>
      </c>
      <c r="O14" s="17">
        <f t="shared" si="2"/>
      </c>
      <c r="P14" s="17">
        <f>IF(ISNUMBER(I14),Φόρος!H13,"")</f>
      </c>
      <c r="Q14" s="17">
        <f t="shared" si="3"/>
      </c>
      <c r="R14" s="17">
        <f t="shared" si="4"/>
      </c>
      <c r="S14" s="17">
        <f t="shared" si="5"/>
      </c>
      <c r="T14" s="7"/>
    </row>
    <row r="15" spans="1:20" ht="15.75">
      <c r="A15" s="18">
        <v>8</v>
      </c>
      <c r="B15" s="19">
        <f>IF(ISTEXT(Βοηθητικό!A9),Βοηθητικό!A9,"")</f>
      </c>
      <c r="C15" s="19">
        <f>IF(ISTEXT(Βοηθητικό!A9),Βοηθητικό!B9,"")</f>
      </c>
      <c r="D15" s="19">
        <f>IF(ISTEXT(Βοηθητικό!A9),Βοηθητικό!C9,"")</f>
      </c>
      <c r="E15" s="19">
        <f>IF(ISTEXT(Βοηθητικό!A9),Βοηθητικό!F9,"")</f>
      </c>
      <c r="F15" s="19">
        <f>IF(ISTEXT(Βοηθητικό!A9),Βοηθητικό!E9,"")</f>
      </c>
      <c r="G15" s="19">
        <f>IF(ISTEXT(Βοηθητικό!A9),Βοηθητικό!D9,"")</f>
      </c>
      <c r="H15" s="20">
        <f>IF(ISTEXT(Βοηθητικό!A9),Βοηθητικό!$I$29,"")</f>
      </c>
      <c r="I15" s="17">
        <f>IF(ISTEXT(Βοηθητικό!A9),G15*H15,"")</f>
      </c>
      <c r="J15" s="17">
        <f>IF(ISNUMBER(I15),(ROUND(Βοηθητικό!$I$31/100*I15,2)),"")</f>
      </c>
      <c r="K15" s="17">
        <f t="shared" si="0"/>
      </c>
      <c r="L15" s="17">
        <f>IF(ISNUMBER(I15),(ROUND(Βοηθητικό!$I$32/100*I15,2)),"")</f>
      </c>
      <c r="M15" s="17">
        <f t="shared" si="1"/>
      </c>
      <c r="N15" s="17">
        <f>IF(ISNUMBER(I15),(ROUND(I15*Βοηθητικό!$I$30/100,2)),"")</f>
      </c>
      <c r="O15" s="17">
        <f t="shared" si="2"/>
      </c>
      <c r="P15" s="17">
        <f>IF(ISNUMBER(I15),Φόρος!H14,"")</f>
      </c>
      <c r="Q15" s="17">
        <f t="shared" si="3"/>
      </c>
      <c r="R15" s="17">
        <f t="shared" si="4"/>
      </c>
      <c r="S15" s="17">
        <f t="shared" si="5"/>
      </c>
      <c r="T15" s="7"/>
    </row>
    <row r="16" spans="1:20" ht="15.75">
      <c r="A16" s="18">
        <v>9</v>
      </c>
      <c r="B16" s="19">
        <f>IF(ISTEXT(Βοηθητικό!A10),Βοηθητικό!A10,"")</f>
      </c>
      <c r="C16" s="19">
        <f>IF(ISTEXT(Βοηθητικό!A10),Βοηθητικό!B10,"")</f>
      </c>
      <c r="D16" s="19">
        <f>IF(ISTEXT(Βοηθητικό!A10),Βοηθητικό!C10,"")</f>
      </c>
      <c r="E16" s="19">
        <f>IF(ISTEXT(Βοηθητικό!A10),Βοηθητικό!F10,"")</f>
      </c>
      <c r="F16" s="19">
        <f>IF(ISTEXT(Βοηθητικό!A10),Βοηθητικό!E10,"")</f>
      </c>
      <c r="G16" s="19">
        <f>IF(ISTEXT(Βοηθητικό!A10),Βοηθητικό!D10,"")</f>
      </c>
      <c r="H16" s="20">
        <f>IF(ISTEXT(Βοηθητικό!A10),Βοηθητικό!$I$29,"")</f>
      </c>
      <c r="I16" s="17">
        <f>IF(ISTEXT(Βοηθητικό!A10),G16*H16,"")</f>
      </c>
      <c r="J16" s="17">
        <f>IF(ISNUMBER(I16),(ROUND(Βοηθητικό!$I$31/100*I16,2)),"")</f>
      </c>
      <c r="K16" s="17">
        <f t="shared" si="0"/>
      </c>
      <c r="L16" s="17">
        <f>IF(ISNUMBER(I16),(ROUND(Βοηθητικό!$I$32/100*I16,2)),"")</f>
      </c>
      <c r="M16" s="17">
        <f t="shared" si="1"/>
      </c>
      <c r="N16" s="17">
        <f>IF(ISNUMBER(I16),(ROUND(I16*Βοηθητικό!$I$30/100,2)),"")</f>
      </c>
      <c r="O16" s="17">
        <f t="shared" si="2"/>
      </c>
      <c r="P16" s="17">
        <f>IF(ISNUMBER(I16),Φόρος!H15,"")</f>
      </c>
      <c r="Q16" s="17">
        <f t="shared" si="3"/>
      </c>
      <c r="R16" s="17">
        <f t="shared" si="4"/>
      </c>
      <c r="S16" s="17">
        <f t="shared" si="5"/>
      </c>
      <c r="T16" s="7"/>
    </row>
    <row r="17" spans="1:20" ht="15.75">
      <c r="A17" s="18">
        <v>10</v>
      </c>
      <c r="B17" s="19">
        <f>IF(ISTEXT(Βοηθητικό!A11),Βοηθητικό!A11,"")</f>
      </c>
      <c r="C17" s="19">
        <f>IF(ISTEXT(Βοηθητικό!A11),Βοηθητικό!B11,"")</f>
      </c>
      <c r="D17" s="19">
        <f>IF(ISTEXT(Βοηθητικό!A11),Βοηθητικό!C11,"")</f>
      </c>
      <c r="E17" s="19">
        <f>IF(ISTEXT(Βοηθητικό!A11),Βοηθητικό!F11,"")</f>
      </c>
      <c r="F17" s="19">
        <f>IF(ISTEXT(Βοηθητικό!A11),Βοηθητικό!E11,"")</f>
      </c>
      <c r="G17" s="19">
        <f>IF(ISTEXT(Βοηθητικό!A11),Βοηθητικό!D11,"")</f>
      </c>
      <c r="H17" s="20">
        <f>IF(ISTEXT(Βοηθητικό!A11),Βοηθητικό!$I$29,"")</f>
      </c>
      <c r="I17" s="17">
        <f>IF(ISTEXT(Βοηθητικό!A11),G17*H17,"")</f>
      </c>
      <c r="J17" s="17">
        <f>IF(ISNUMBER(I17),(ROUND(Βοηθητικό!$I$31/100*I17,2)),"")</f>
      </c>
      <c r="K17" s="17">
        <f t="shared" si="0"/>
      </c>
      <c r="L17" s="17">
        <f>IF(ISNUMBER(I17),(ROUND(Βοηθητικό!$I$32/100*I17,2)),"")</f>
      </c>
      <c r="M17" s="17">
        <f t="shared" si="1"/>
      </c>
      <c r="N17" s="17">
        <f>IF(ISNUMBER(I17),(ROUND(I17*Βοηθητικό!$I$30/100,2)),"")</f>
      </c>
      <c r="O17" s="17">
        <f t="shared" si="2"/>
      </c>
      <c r="P17" s="17">
        <f>IF(ISNUMBER(I17),Φόρος!H16,"")</f>
      </c>
      <c r="Q17" s="17">
        <f t="shared" si="3"/>
      </c>
      <c r="R17" s="17">
        <f t="shared" si="4"/>
      </c>
      <c r="S17" s="17">
        <f t="shared" si="5"/>
      </c>
      <c r="T17" s="7"/>
    </row>
    <row r="18" spans="1:20" ht="15.75">
      <c r="A18" s="18">
        <v>11</v>
      </c>
      <c r="B18" s="19">
        <f>IF(ISTEXT(Βοηθητικό!A12),Βοηθητικό!A12,"")</f>
      </c>
      <c r="C18" s="19">
        <f>IF(ISTEXT(Βοηθητικό!A12),Βοηθητικό!B12,"")</f>
      </c>
      <c r="D18" s="19">
        <f>IF(ISTEXT(Βοηθητικό!A12),Βοηθητικό!C12,"")</f>
      </c>
      <c r="E18" s="19">
        <f>IF(ISTEXT(Βοηθητικό!A12),Βοηθητικό!F12,"")</f>
      </c>
      <c r="F18" s="19">
        <f>IF(ISTEXT(Βοηθητικό!A12),Βοηθητικό!E12,"")</f>
      </c>
      <c r="G18" s="19">
        <f>IF(ISTEXT(Βοηθητικό!A12),Βοηθητικό!D12,"")</f>
      </c>
      <c r="H18" s="20">
        <f>IF(ISTEXT(Βοηθητικό!A12),Βοηθητικό!$I$29,"")</f>
      </c>
      <c r="I18" s="17">
        <f>IF(ISTEXT(Βοηθητικό!A12),G18*H18,"")</f>
      </c>
      <c r="J18" s="17">
        <f>IF(ISNUMBER(I18),(ROUND(Βοηθητικό!$I$31/100*I18,2)),"")</f>
      </c>
      <c r="K18" s="17">
        <f t="shared" si="0"/>
      </c>
      <c r="L18" s="17">
        <f>IF(ISNUMBER(I18),(ROUND(Βοηθητικό!$I$32/100*I18,2)),"")</f>
      </c>
      <c r="M18" s="17">
        <f t="shared" si="1"/>
      </c>
      <c r="N18" s="17">
        <f>IF(ISNUMBER(I18),(ROUND(I18*Βοηθητικό!$I$30/100,2)),"")</f>
      </c>
      <c r="O18" s="17">
        <f t="shared" si="2"/>
      </c>
      <c r="P18" s="17">
        <f>IF(ISNUMBER(I18),Φόρος!H17,"")</f>
      </c>
      <c r="Q18" s="17">
        <f t="shared" si="3"/>
      </c>
      <c r="R18" s="17">
        <f t="shared" si="4"/>
      </c>
      <c r="S18" s="17">
        <f t="shared" si="5"/>
      </c>
      <c r="T18" s="7"/>
    </row>
    <row r="19" spans="1:20" ht="15.75">
      <c r="A19" s="18">
        <v>12</v>
      </c>
      <c r="B19" s="19">
        <f>IF(ISTEXT(Βοηθητικό!A13),Βοηθητικό!A13,"")</f>
      </c>
      <c r="C19" s="19">
        <f>IF(ISTEXT(Βοηθητικό!A13),Βοηθητικό!B13,"")</f>
      </c>
      <c r="D19" s="19">
        <f>IF(ISTEXT(Βοηθητικό!A13),Βοηθητικό!C13,"")</f>
      </c>
      <c r="E19" s="19">
        <f>IF(ISTEXT(Βοηθητικό!A13),Βοηθητικό!F13,"")</f>
      </c>
      <c r="F19" s="19">
        <f>IF(ISTEXT(Βοηθητικό!A13),Βοηθητικό!E13,"")</f>
      </c>
      <c r="G19" s="19">
        <f>IF(ISTEXT(Βοηθητικό!A13),Βοηθητικό!D13,"")</f>
      </c>
      <c r="H19" s="20">
        <f>IF(ISTEXT(Βοηθητικό!A13),Βοηθητικό!$I$29,"")</f>
      </c>
      <c r="I19" s="17">
        <f>IF(ISTEXT(Βοηθητικό!A13),G19*H19,"")</f>
      </c>
      <c r="J19" s="17">
        <f>IF(ISNUMBER(I19),(ROUND(Βοηθητικό!$I$31/100*I19,2)),"")</f>
      </c>
      <c r="K19" s="17">
        <f t="shared" si="0"/>
      </c>
      <c r="L19" s="17">
        <f>IF(ISNUMBER(I19),(ROUND(Βοηθητικό!$I$32/100*I19,2)),"")</f>
      </c>
      <c r="M19" s="17">
        <f t="shared" si="1"/>
      </c>
      <c r="N19" s="17">
        <f>IF(ISNUMBER(I19),(ROUND(I19*Βοηθητικό!$I$30/100,2)),"")</f>
      </c>
      <c r="O19" s="17">
        <f t="shared" si="2"/>
      </c>
      <c r="P19" s="17">
        <f>IF(ISNUMBER(I19),Φόρος!H18,"")</f>
      </c>
      <c r="Q19" s="17">
        <f t="shared" si="3"/>
      </c>
      <c r="R19" s="17">
        <f t="shared" si="4"/>
      </c>
      <c r="S19" s="17">
        <f t="shared" si="5"/>
      </c>
      <c r="T19" s="7"/>
    </row>
    <row r="20" spans="1:20" ht="15.75">
      <c r="A20" s="18">
        <v>13</v>
      </c>
      <c r="B20" s="19">
        <f>IF(ISTEXT(Βοηθητικό!A14),Βοηθητικό!A14,"")</f>
      </c>
      <c r="C20" s="19">
        <f>IF(ISTEXT(Βοηθητικό!A14),Βοηθητικό!B14,"")</f>
      </c>
      <c r="D20" s="19">
        <f>IF(ISTEXT(Βοηθητικό!A14),Βοηθητικό!C14,"")</f>
      </c>
      <c r="E20" s="19">
        <f>IF(ISTEXT(Βοηθητικό!A14),Βοηθητικό!F14,"")</f>
      </c>
      <c r="F20" s="19">
        <f>IF(ISTEXT(Βοηθητικό!A14),Βοηθητικό!E14,"")</f>
      </c>
      <c r="G20" s="19">
        <f>IF(ISTEXT(Βοηθητικό!A14),Βοηθητικό!D14,"")</f>
      </c>
      <c r="H20" s="20">
        <f>IF(ISTEXT(Βοηθητικό!A14),Βοηθητικό!$I$29,"")</f>
      </c>
      <c r="I20" s="17">
        <f>IF(ISTEXT(Βοηθητικό!A14),G20*H20,"")</f>
      </c>
      <c r="J20" s="17">
        <f>IF(ISNUMBER(I20),(ROUND(Βοηθητικό!$I$31/100*I20,2)),"")</f>
      </c>
      <c r="K20" s="17">
        <f t="shared" si="0"/>
      </c>
      <c r="L20" s="17">
        <f>IF(ISNUMBER(I20),(ROUND(Βοηθητικό!$I$32/100*I20,2)),"")</f>
      </c>
      <c r="M20" s="17">
        <f t="shared" si="1"/>
      </c>
      <c r="N20" s="17">
        <f>IF(ISNUMBER(I20),(ROUND(I20*Βοηθητικό!$I$30/100,2)),"")</f>
      </c>
      <c r="O20" s="17">
        <f t="shared" si="2"/>
      </c>
      <c r="P20" s="17">
        <f>IF(ISNUMBER(I20),Φόρος!H19,"")</f>
      </c>
      <c r="Q20" s="17">
        <f t="shared" si="3"/>
      </c>
      <c r="R20" s="17">
        <f t="shared" si="4"/>
      </c>
      <c r="S20" s="17">
        <f t="shared" si="5"/>
      </c>
      <c r="T20" s="7"/>
    </row>
    <row r="21" spans="1:20" s="1" customFormat="1" ht="24.75" customHeight="1">
      <c r="A21" s="102" t="s">
        <v>5</v>
      </c>
      <c r="B21" s="102"/>
      <c r="C21" s="102"/>
      <c r="D21" s="102"/>
      <c r="E21" s="102"/>
      <c r="F21" s="102"/>
      <c r="G21" s="16"/>
      <c r="H21" s="16"/>
      <c r="I21" s="17">
        <f>SUM(I8:I20)</f>
        <v>425</v>
      </c>
      <c r="J21" s="17">
        <f aca="true" t="shared" si="6" ref="J21:P21">SUM(J8:J20)</f>
        <v>119.25</v>
      </c>
      <c r="K21" s="17">
        <f t="shared" si="6"/>
        <v>544.25</v>
      </c>
      <c r="L21" s="17">
        <f t="shared" si="6"/>
        <v>4.25</v>
      </c>
      <c r="M21" s="17">
        <f t="shared" si="6"/>
        <v>119.25</v>
      </c>
      <c r="N21" s="17">
        <f t="shared" si="6"/>
        <v>68</v>
      </c>
      <c r="O21" s="17">
        <f t="shared" si="6"/>
        <v>187.25000000000003</v>
      </c>
      <c r="P21" s="17">
        <f t="shared" si="6"/>
        <v>70.75</v>
      </c>
      <c r="Q21" s="17">
        <f>SUM(Q8:Q8)</f>
        <v>20.959999999999997</v>
      </c>
      <c r="R21" s="17">
        <f>SUM(R8:R8)</f>
        <v>131.42999999999998</v>
      </c>
      <c r="S21" s="17">
        <f>SUM(S8:S8)</f>
        <v>78.99999999999997</v>
      </c>
      <c r="T21" s="11"/>
    </row>
    <row r="22" spans="1:19" s="1" customFormat="1" ht="18.75" customHeight="1">
      <c r="A22" s="3"/>
      <c r="B22" s="21" t="s">
        <v>106</v>
      </c>
      <c r="C22" s="21"/>
      <c r="D22" s="21"/>
      <c r="E22" s="21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20" s="1" customFormat="1" ht="18.75" customHeight="1">
      <c r="A23" s="3" t="s">
        <v>10</v>
      </c>
      <c r="B23" s="3"/>
      <c r="C23" s="3"/>
      <c r="D23" s="3"/>
      <c r="E23" s="3"/>
      <c r="F23" s="3"/>
      <c r="G23" s="2"/>
      <c r="H23" s="2"/>
      <c r="I23" s="112" t="s">
        <v>104</v>
      </c>
      <c r="J23" s="112"/>
      <c r="K23" s="112"/>
      <c r="L23" s="112"/>
      <c r="M23" s="112"/>
      <c r="N23" s="112"/>
      <c r="O23" s="113"/>
      <c r="Q23" s="97" t="s">
        <v>28</v>
      </c>
      <c r="R23" s="97"/>
      <c r="S23" s="97"/>
      <c r="T23" s="3"/>
    </row>
    <row r="24" spans="1:20" s="1" customFormat="1" ht="18.75" customHeight="1">
      <c r="A24" s="3" t="s">
        <v>11</v>
      </c>
      <c r="B24" s="3"/>
      <c r="C24" s="3"/>
      <c r="D24" s="3"/>
      <c r="E24" s="3"/>
      <c r="F24" s="3"/>
      <c r="G24" s="2"/>
      <c r="H24" s="2"/>
      <c r="I24" s="3" t="s">
        <v>14</v>
      </c>
      <c r="J24" s="3"/>
      <c r="K24" s="3"/>
      <c r="L24" s="3"/>
      <c r="M24" s="3"/>
      <c r="N24" s="3"/>
      <c r="Q24" s="3"/>
      <c r="R24" s="3"/>
      <c r="S24" s="3"/>
      <c r="T24" s="3"/>
    </row>
    <row r="25" spans="1:20" ht="12.75">
      <c r="A25" s="3" t="s">
        <v>12</v>
      </c>
      <c r="I25" s="3" t="s">
        <v>15</v>
      </c>
      <c r="Q25" s="3" t="s">
        <v>29</v>
      </c>
      <c r="T25" s="34">
        <f>M21</f>
        <v>119.25</v>
      </c>
    </row>
    <row r="26" spans="9:20" ht="12.75">
      <c r="I26" s="3" t="s">
        <v>16</v>
      </c>
      <c r="Q26" s="3" t="s">
        <v>30</v>
      </c>
      <c r="T26" s="34">
        <f>N21</f>
        <v>68</v>
      </c>
    </row>
    <row r="27" spans="3:20" ht="12.75">
      <c r="C27" s="12">
        <f ca="1">TODAY()</f>
        <v>38877</v>
      </c>
      <c r="F27" s="12"/>
      <c r="I27" s="3" t="s">
        <v>17</v>
      </c>
      <c r="Q27" s="1" t="s">
        <v>31</v>
      </c>
      <c r="T27" s="34">
        <f>O21</f>
        <v>187.25000000000003</v>
      </c>
    </row>
    <row r="28" spans="2:13" ht="12.75">
      <c r="B28" s="8" t="s">
        <v>13</v>
      </c>
      <c r="K28" s="22"/>
      <c r="M28" s="8" t="s">
        <v>13</v>
      </c>
    </row>
    <row r="29" ht="12.75">
      <c r="T29" s="15"/>
    </row>
    <row r="30" spans="7:8" ht="12.75">
      <c r="G30" s="12"/>
      <c r="H30" s="12"/>
    </row>
    <row r="32" spans="2:12" ht="12.75">
      <c r="B32" s="3" t="str">
        <f>Βοηθητικό!I27</f>
        <v>ΛΑΜΠΡΟΣ ΚΑΡΑΚΩΣΤΑΣ</v>
      </c>
      <c r="D32" s="8"/>
      <c r="E32" s="8"/>
      <c r="L32" s="3" t="str">
        <f>Βοηθητικό!I27</f>
        <v>ΛΑΜΠΡΟΣ ΚΑΡΑΚΩΣΤΑΣ</v>
      </c>
    </row>
    <row r="36" spans="15:17" ht="12.75">
      <c r="O36" s="97"/>
      <c r="P36" s="97"/>
      <c r="Q36" s="97"/>
    </row>
    <row r="39" spans="18:19" ht="12.75">
      <c r="R39" s="14"/>
      <c r="S39" s="14"/>
    </row>
    <row r="40" spans="18:19" ht="12.75">
      <c r="R40" s="15"/>
      <c r="S40" s="15"/>
    </row>
    <row r="41" spans="18:19" ht="12.75">
      <c r="R41" s="14"/>
      <c r="S41" s="14"/>
    </row>
    <row r="42" spans="18:19" ht="12.75">
      <c r="R42" s="15"/>
      <c r="S42" s="15"/>
    </row>
    <row r="43" spans="15:19" ht="12.75">
      <c r="O43" s="1"/>
      <c r="R43" s="14"/>
      <c r="S43" s="14"/>
    </row>
  </sheetData>
  <sheetProtection password="CCE9" sheet="1" objects="1" scenarios="1" selectLockedCells="1"/>
  <mergeCells count="20">
    <mergeCell ref="A21:F21"/>
    <mergeCell ref="A5:A7"/>
    <mergeCell ref="R5:R7"/>
    <mergeCell ref="M6:O6"/>
    <mergeCell ref="J6:J7"/>
    <mergeCell ref="K6:K7"/>
    <mergeCell ref="G5:G7"/>
    <mergeCell ref="L6:L7"/>
    <mergeCell ref="H5:H7"/>
    <mergeCell ref="T5:T7"/>
    <mergeCell ref="O36:Q36"/>
    <mergeCell ref="S5:S7"/>
    <mergeCell ref="Q6:Q7"/>
    <mergeCell ref="Q23:S23"/>
    <mergeCell ref="F1:Q2"/>
    <mergeCell ref="F3:Q3"/>
    <mergeCell ref="B5:F5"/>
    <mergeCell ref="I5:I7"/>
    <mergeCell ref="J5:Q5"/>
    <mergeCell ref="P6:P7"/>
  </mergeCells>
  <printOptions/>
  <pageMargins left="0.2362204724409449" right="0.55" top="0.48" bottom="0.984251968503937" header="0.2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H20"/>
  <sheetViews>
    <sheetView workbookViewId="0" topLeftCell="A1">
      <selection activeCell="F82" sqref="F82"/>
    </sheetView>
  </sheetViews>
  <sheetFormatPr defaultColWidth="9.140625" defaultRowHeight="12.75"/>
  <cols>
    <col min="1" max="1" width="22.00390625" style="0" customWidth="1"/>
    <col min="2" max="2" width="11.57421875" style="0" customWidth="1"/>
    <col min="3" max="3" width="11.421875" style="0" customWidth="1"/>
    <col min="4" max="4" width="11.57421875" style="0" customWidth="1"/>
    <col min="5" max="5" width="11.140625" style="0" customWidth="1"/>
    <col min="7" max="7" width="15.57421875" style="0" customWidth="1"/>
  </cols>
  <sheetData>
    <row r="1" ht="12.75">
      <c r="A1" t="s">
        <v>19</v>
      </c>
    </row>
    <row r="6" spans="1:8" s="9" customFormat="1" ht="12.75">
      <c r="A6" s="9" t="s">
        <v>20</v>
      </c>
      <c r="B6" s="9" t="s">
        <v>82</v>
      </c>
      <c r="C6" s="9" t="s">
        <v>83</v>
      </c>
      <c r="D6" s="9" t="s">
        <v>84</v>
      </c>
      <c r="E6" s="9" t="s">
        <v>21</v>
      </c>
      <c r="F6" s="9" t="s">
        <v>22</v>
      </c>
      <c r="G6" s="23" t="s">
        <v>81</v>
      </c>
      <c r="H6" s="9" t="s">
        <v>23</v>
      </c>
    </row>
    <row r="7" spans="1:8" ht="12.75">
      <c r="A7" s="25" t="str">
        <f>IF(ISTEXT(Βοηθητικό!A2),Βοηθητικό!A2,"")</f>
        <v>ΑΑΑΑ</v>
      </c>
      <c r="B7" s="35">
        <f>IF(ISNUMBER(Κατάσταση!I8),Κατάσταση!I8,"")</f>
        <v>119</v>
      </c>
      <c r="C7" s="35">
        <f>IF(ISNUMBER(Κατάσταση!I8),Κατάσταση!L8,"")</f>
        <v>1.19</v>
      </c>
      <c r="D7" s="35">
        <f>IF(ISNUMBER(Κατάσταση!I8),Κατάσταση!N8,"")</f>
        <v>19.04</v>
      </c>
      <c r="E7" s="36">
        <f>IF(ISTEXT(Βοηθητικό!A2),(ROUND((B7-SUM(C7:D7))*20%,2)),"")</f>
        <v>19.75</v>
      </c>
      <c r="F7" s="36">
        <f>IF(ISNUMBER(B7),B7-SUM(C7:E7),"")</f>
        <v>79.02</v>
      </c>
      <c r="G7" s="36">
        <f>IF(ISNUMBER(F7),F7-TRUNC(F7),"")</f>
        <v>0.01999999999999602</v>
      </c>
      <c r="H7" s="36">
        <f>IF(ISNUMBER(E7),IF(G7&lt;=0.5,E7+G7,E7-(1-G7)),"")</f>
        <v>19.769999999999996</v>
      </c>
    </row>
    <row r="8" spans="1:8" ht="12.75">
      <c r="A8" s="25" t="str">
        <f>IF(ISTEXT(Βοηθητικό!A3),Βοηθητικό!A3,"")</f>
        <v>ΒΒΒΒ</v>
      </c>
      <c r="B8" s="35">
        <f>IF(ISNUMBER(Κατάσταση!I9),Κατάσταση!I9,"")</f>
        <v>102</v>
      </c>
      <c r="C8" s="35">
        <f>IF(ISNUMBER(Κατάσταση!I9),Κατάσταση!L9,"")</f>
        <v>1.02</v>
      </c>
      <c r="D8" s="35">
        <f>IF(ISNUMBER(Κατάσταση!I9),Κατάσταση!N9,"")</f>
        <v>16.32</v>
      </c>
      <c r="E8" s="36">
        <f>IF(ISTEXT(Βοηθητικό!A3),(ROUND((B8-SUM(C8:D8))*20%,2)),"")</f>
        <v>16.93</v>
      </c>
      <c r="F8" s="36">
        <f aca="true" t="shared" si="0" ref="F8:F19">IF(ISNUMBER(B8),B8-SUM(C8:E8),"")</f>
        <v>67.73</v>
      </c>
      <c r="G8" s="36">
        <f aca="true" t="shared" si="1" ref="G8:G19">IF(ISNUMBER(F8),F8-TRUNC(F8),"")</f>
        <v>0.730000000000004</v>
      </c>
      <c r="H8" s="36">
        <f aca="true" t="shared" si="2" ref="H8:H19">IF(ISNUMBER(E8),IF(G8&lt;=0.5,E8+G8,E8-(1-G8)),"")</f>
        <v>16.660000000000004</v>
      </c>
    </row>
    <row r="9" spans="1:8" ht="12.75">
      <c r="A9" s="25" t="str">
        <f>IF(ISTEXT(Βοηθητικό!A4),Βοηθητικό!A4,"")</f>
        <v>ΓΓΓΓΓ</v>
      </c>
      <c r="B9" s="35">
        <f>IF(ISNUMBER(Κατάσταση!I10),Κατάσταση!I10,"")</f>
        <v>136</v>
      </c>
      <c r="C9" s="35">
        <f>IF(ISNUMBER(Κατάσταση!I10),Κατάσταση!L10,"")</f>
        <v>1.36</v>
      </c>
      <c r="D9" s="35">
        <f>IF(ISNUMBER(Κατάσταση!I10),Κατάσταση!N10,"")</f>
        <v>21.76</v>
      </c>
      <c r="E9" s="36">
        <f>IF(ISTEXT(Βοηθητικό!A4),(ROUND((B9-SUM(C9:D9))*20%,2)),"")</f>
        <v>22.58</v>
      </c>
      <c r="F9" s="36">
        <f t="shared" si="0"/>
        <v>90.3</v>
      </c>
      <c r="G9" s="36">
        <f t="shared" si="1"/>
        <v>0.29999999999999716</v>
      </c>
      <c r="H9" s="36">
        <f t="shared" si="2"/>
        <v>22.879999999999995</v>
      </c>
    </row>
    <row r="10" spans="1:8" ht="12.75">
      <c r="A10" s="25" t="str">
        <f>IF(ISTEXT(Βοηθητικό!A5),Βοηθητικό!A5,"")</f>
        <v>ΣΣΣΣΣ</v>
      </c>
      <c r="B10" s="35">
        <f>IF(ISNUMBER(Κατάσταση!I11),Κατάσταση!I11,"")</f>
        <v>68</v>
      </c>
      <c r="C10" s="35">
        <f>IF(ISNUMBER(Κατάσταση!I11),Κατάσταση!L11,"")</f>
        <v>0.68</v>
      </c>
      <c r="D10" s="35">
        <f>IF(ISNUMBER(Κατάσταση!I11),Κατάσταση!N11,"")</f>
        <v>10.88</v>
      </c>
      <c r="E10" s="36">
        <f>IF(ISTEXT(Βοηθητικό!A5),(ROUND((B10-SUM(C10:D10))*20%,2)),"")</f>
        <v>11.29</v>
      </c>
      <c r="F10" s="36">
        <f t="shared" si="0"/>
        <v>45.15</v>
      </c>
      <c r="G10" s="36">
        <f t="shared" si="1"/>
        <v>0.14999999999999858</v>
      </c>
      <c r="H10" s="36">
        <f t="shared" si="2"/>
        <v>11.439999999999998</v>
      </c>
    </row>
    <row r="11" spans="1:8" ht="12.75">
      <c r="A11" s="25">
        <f>IF(ISTEXT(Βοηθητικό!A6),Βοηθητικό!A6,"")</f>
      </c>
      <c r="B11" s="35">
        <f>IF(ISNUMBER(Κατάσταση!I12),Κατάσταση!I12,"")</f>
      </c>
      <c r="C11" s="35">
        <f>IF(ISNUMBER(Κατάσταση!I12),Κατάσταση!L12,"")</f>
      </c>
      <c r="D11" s="35">
        <f>IF(ISNUMBER(Κατάσταση!I12),Κατάσταση!N12,"")</f>
      </c>
      <c r="E11" s="36">
        <f>IF(ISTEXT(Βοηθητικό!A6),(ROUND((B11-SUM(C11:D11))*20%,2)),"")</f>
      </c>
      <c r="F11" s="36">
        <f t="shared" si="0"/>
      </c>
      <c r="G11" s="36">
        <f t="shared" si="1"/>
      </c>
      <c r="H11" s="36">
        <f t="shared" si="2"/>
      </c>
    </row>
    <row r="12" spans="1:8" ht="12.75">
      <c r="A12" s="25">
        <f>IF(ISTEXT(Βοηθητικό!A7),Βοηθητικό!A7,"")</f>
      </c>
      <c r="B12" s="35">
        <f>IF(ISNUMBER(Κατάσταση!I13),Κατάσταση!I13,"")</f>
      </c>
      <c r="C12" s="35">
        <f>IF(ISNUMBER(Κατάσταση!I13),Κατάσταση!L13,"")</f>
      </c>
      <c r="D12" s="35">
        <f>IF(ISNUMBER(Κατάσταση!I13),Κατάσταση!N13,"")</f>
      </c>
      <c r="E12" s="36">
        <f>IF(ISTEXT(Βοηθητικό!A7),(ROUND((B12-SUM(C12:D12))*20%,2)),"")</f>
      </c>
      <c r="F12" s="36">
        <f t="shared" si="0"/>
      </c>
      <c r="G12" s="36">
        <f t="shared" si="1"/>
      </c>
      <c r="H12" s="36">
        <f t="shared" si="2"/>
      </c>
    </row>
    <row r="13" spans="1:8" ht="12.75">
      <c r="A13" s="25">
        <f>IF(ISTEXT(Βοηθητικό!A8),Βοηθητικό!A8,"")</f>
      </c>
      <c r="B13" s="35">
        <f>IF(ISNUMBER(Κατάσταση!I14),Κατάσταση!I14,"")</f>
      </c>
      <c r="C13" s="35">
        <f>IF(ISNUMBER(Κατάσταση!I14),Κατάσταση!L14,"")</f>
      </c>
      <c r="D13" s="35">
        <f>IF(ISNUMBER(Κατάσταση!I14),Κατάσταση!N14,"")</f>
      </c>
      <c r="E13" s="36">
        <f>IF(ISTEXT(Βοηθητικό!A8),(ROUND((B13-SUM(C13:D13))*20%,2)),"")</f>
      </c>
      <c r="F13" s="36">
        <f t="shared" si="0"/>
      </c>
      <c r="G13" s="36">
        <f t="shared" si="1"/>
      </c>
      <c r="H13" s="36">
        <f t="shared" si="2"/>
      </c>
    </row>
    <row r="14" spans="1:8" ht="12.75">
      <c r="A14" s="25">
        <f>IF(ISTEXT(Βοηθητικό!A9),Βοηθητικό!A9,"")</f>
      </c>
      <c r="B14" s="35">
        <f>IF(ISNUMBER(Κατάσταση!I15),Κατάσταση!I15,"")</f>
      </c>
      <c r="C14" s="35">
        <f>IF(ISNUMBER(Κατάσταση!I15),Κατάσταση!L15,"")</f>
      </c>
      <c r="D14" s="35">
        <f>IF(ISNUMBER(Κατάσταση!I15),Κατάσταση!N15,"")</f>
      </c>
      <c r="E14" s="36">
        <f>IF(ISTEXT(Βοηθητικό!A9),(ROUND((B14-SUM(C14:D14))*20%,2)),"")</f>
      </c>
      <c r="F14" s="36">
        <f t="shared" si="0"/>
      </c>
      <c r="G14" s="36">
        <f t="shared" si="1"/>
      </c>
      <c r="H14" s="36">
        <f t="shared" si="2"/>
      </c>
    </row>
    <row r="15" spans="1:8" ht="12.75">
      <c r="A15" s="25">
        <f>IF(ISTEXT(Βοηθητικό!A10),Βοηθητικό!A10,"")</f>
      </c>
      <c r="B15" s="35">
        <f>IF(ISNUMBER(Κατάσταση!I16),Κατάσταση!I16,"")</f>
      </c>
      <c r="C15" s="35">
        <f>IF(ISNUMBER(Κατάσταση!I16),Κατάσταση!L16,"")</f>
      </c>
      <c r="D15" s="35">
        <f>IF(ISNUMBER(Κατάσταση!I16),Κατάσταση!N16,"")</f>
      </c>
      <c r="E15" s="36">
        <f>IF(ISTEXT(Βοηθητικό!A10),(ROUND((B15-SUM(C15:D15))*20%,2)),"")</f>
      </c>
      <c r="F15" s="36">
        <f t="shared" si="0"/>
      </c>
      <c r="G15" s="36">
        <f t="shared" si="1"/>
      </c>
      <c r="H15" s="36">
        <f t="shared" si="2"/>
      </c>
    </row>
    <row r="16" spans="1:8" ht="12.75">
      <c r="A16" s="25">
        <f>IF(ISTEXT(Βοηθητικό!A11),Βοηθητικό!A11,"")</f>
      </c>
      <c r="B16" s="35">
        <f>IF(ISNUMBER(Κατάσταση!I17),Κατάσταση!I17,"")</f>
      </c>
      <c r="C16" s="35">
        <f>IF(ISNUMBER(Κατάσταση!I17),Κατάσταση!L17,"")</f>
      </c>
      <c r="D16" s="35">
        <f>IF(ISNUMBER(Κατάσταση!I17),Κατάσταση!N17,"")</f>
      </c>
      <c r="E16" s="36">
        <f>IF(ISTEXT(Βοηθητικό!A11),(ROUND((B16-SUM(C16:D16))*20%,2)),"")</f>
      </c>
      <c r="F16" s="36">
        <f t="shared" si="0"/>
      </c>
      <c r="G16" s="36">
        <f t="shared" si="1"/>
      </c>
      <c r="H16" s="36">
        <f t="shared" si="2"/>
      </c>
    </row>
    <row r="17" spans="1:8" ht="12.75">
      <c r="A17" s="25">
        <f>IF(ISTEXT(Βοηθητικό!A12),Βοηθητικό!A12,"")</f>
      </c>
      <c r="B17" s="35">
        <f>IF(ISNUMBER(Κατάσταση!I18),Κατάσταση!I18,"")</f>
      </c>
      <c r="C17" s="35">
        <f>IF(ISNUMBER(Κατάσταση!I18),Κατάσταση!L18,"")</f>
      </c>
      <c r="D17" s="35">
        <f>IF(ISNUMBER(Κατάσταση!I18),Κατάσταση!N18,"")</f>
      </c>
      <c r="E17" s="36">
        <f>IF(ISTEXT(Βοηθητικό!A12),(ROUND((B17-SUM(C17:D17))*20%,2)),"")</f>
      </c>
      <c r="F17" s="36">
        <f t="shared" si="0"/>
      </c>
      <c r="G17" s="36">
        <f t="shared" si="1"/>
      </c>
      <c r="H17" s="36">
        <f t="shared" si="2"/>
      </c>
    </row>
    <row r="18" spans="1:8" ht="12.75">
      <c r="A18" s="25">
        <f>IF(ISTEXT(Βοηθητικό!A13),Βοηθητικό!A13,"")</f>
      </c>
      <c r="B18" s="35">
        <f>IF(ISNUMBER(Κατάσταση!I19),Κατάσταση!I19,"")</f>
      </c>
      <c r="C18" s="35">
        <f>IF(ISNUMBER(Κατάσταση!I19),Κατάσταση!L19,"")</f>
      </c>
      <c r="D18" s="35">
        <f>IF(ISNUMBER(Κατάσταση!I19),Κατάσταση!N19,"")</f>
      </c>
      <c r="E18" s="36">
        <f>IF(ISTEXT(Βοηθητικό!A13),(ROUND((B18-SUM(C18:D18))*20%,2)),"")</f>
      </c>
      <c r="F18" s="36">
        <f t="shared" si="0"/>
      </c>
      <c r="G18" s="36">
        <f t="shared" si="1"/>
      </c>
      <c r="H18" s="36">
        <f t="shared" si="2"/>
      </c>
    </row>
    <row r="19" spans="1:8" ht="12.75">
      <c r="A19" s="25">
        <f>IF(ISTEXT(Βοηθητικό!A14),Βοηθητικό!A14,"")</f>
      </c>
      <c r="B19" s="35">
        <f>IF(ISNUMBER(Κατάσταση!I20),Κατάσταση!I20,"")</f>
      </c>
      <c r="C19" s="35">
        <f>IF(ISNUMBER(Κατάσταση!I20),Κατάσταση!L20,"")</f>
      </c>
      <c r="D19" s="35">
        <f>IF(ISNUMBER(Κατάσταση!I20),Κατάσταση!N20,"")</f>
      </c>
      <c r="E19" s="36">
        <f>IF(ISTEXT(Βοηθητικό!A14),(ROUND((B19-SUM(C19:D19))*20%,2)),"")</f>
      </c>
      <c r="F19" s="36">
        <f t="shared" si="0"/>
      </c>
      <c r="G19" s="36">
        <f t="shared" si="1"/>
      </c>
      <c r="H19" s="36">
        <f t="shared" si="2"/>
      </c>
    </row>
    <row r="20" spans="1:8" s="1" customFormat="1" ht="15">
      <c r="A20" s="37" t="s">
        <v>24</v>
      </c>
      <c r="B20" s="37"/>
      <c r="C20" s="37"/>
      <c r="D20" s="37"/>
      <c r="E20" s="38">
        <f>SUM(E7:E7)</f>
        <v>19.75</v>
      </c>
      <c r="F20" s="38">
        <f>SUM(F7:F7)</f>
        <v>79.02</v>
      </c>
      <c r="G20" s="38">
        <f>SUM(G7:G7)</f>
        <v>0.01999999999999602</v>
      </c>
      <c r="H20" s="38">
        <f>SUM(H7:H7)</f>
        <v>19.769999999999996</v>
      </c>
    </row>
  </sheetData>
  <sheetProtection password="CCE9"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P36"/>
  <sheetViews>
    <sheetView workbookViewId="0" topLeftCell="A1">
      <selection activeCell="L31" sqref="L31"/>
    </sheetView>
  </sheetViews>
  <sheetFormatPr defaultColWidth="9.140625" defaultRowHeight="12.75"/>
  <cols>
    <col min="1" max="1" width="2.28125" style="42" customWidth="1"/>
    <col min="2" max="2" width="9.140625" style="42" customWidth="1"/>
    <col min="3" max="3" width="7.28125" style="42" customWidth="1"/>
    <col min="4" max="4" width="12.00390625" style="42" customWidth="1"/>
    <col min="5" max="5" width="9.28125" style="42" customWidth="1"/>
    <col min="6" max="6" width="11.28125" style="42" customWidth="1"/>
    <col min="7" max="7" width="12.28125" style="42" customWidth="1"/>
    <col min="8" max="9" width="12.140625" style="42" customWidth="1"/>
    <col min="10" max="10" width="11.8515625" style="42" customWidth="1"/>
    <col min="11" max="11" width="10.28125" style="42" customWidth="1"/>
    <col min="12" max="12" width="9.8515625" style="42" customWidth="1"/>
    <col min="13" max="13" width="9.00390625" style="42" customWidth="1"/>
    <col min="14" max="14" width="9.140625" style="42" hidden="1" customWidth="1"/>
    <col min="15" max="15" width="8.421875" style="42" customWidth="1"/>
    <col min="16" max="16" width="9.140625" style="42" hidden="1" customWidth="1"/>
    <col min="17" max="16384" width="9.140625" style="42" customWidth="1"/>
  </cols>
  <sheetData>
    <row r="1" spans="2:3" ht="12.75">
      <c r="B1" s="43" t="s">
        <v>62</v>
      </c>
      <c r="C1" s="44">
        <v>3</v>
      </c>
    </row>
    <row r="2" spans="1:12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12.75">
      <c r="A5" s="45"/>
      <c r="B5" s="46" t="s">
        <v>57</v>
      </c>
      <c r="C5" s="45"/>
      <c r="D5" s="45"/>
      <c r="E5" s="45"/>
      <c r="F5" s="45"/>
      <c r="G5" s="46" t="s">
        <v>55</v>
      </c>
      <c r="H5" s="45"/>
      <c r="I5" s="45"/>
      <c r="J5" s="45"/>
      <c r="K5" s="45"/>
      <c r="L5" s="45"/>
      <c r="M5" s="43" t="s">
        <v>63</v>
      </c>
    </row>
    <row r="6" spans="1:12" ht="12.75">
      <c r="A6" s="45"/>
      <c r="B6" s="46" t="s">
        <v>56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2.75">
      <c r="A7" s="45"/>
      <c r="B7" s="110" t="s">
        <v>54</v>
      </c>
      <c r="C7" s="111"/>
      <c r="D7" s="111"/>
      <c r="E7" s="111"/>
      <c r="F7" s="111"/>
      <c r="G7" s="111"/>
      <c r="H7" s="45"/>
      <c r="I7" s="45"/>
      <c r="J7" s="45"/>
      <c r="K7" s="45"/>
      <c r="L7" s="45"/>
    </row>
    <row r="8" spans="1:12" ht="12.75">
      <c r="A8" s="45"/>
      <c r="B8" s="45"/>
      <c r="C8" s="46" t="s">
        <v>58</v>
      </c>
      <c r="D8" s="45"/>
      <c r="E8" s="45"/>
      <c r="F8" s="45"/>
      <c r="G8" s="45"/>
      <c r="H8" s="45"/>
      <c r="I8" s="45"/>
      <c r="J8" s="45"/>
      <c r="K8" s="45"/>
      <c r="L8" s="45"/>
    </row>
    <row r="9" spans="1:12" ht="12.75">
      <c r="A9" s="45"/>
      <c r="B9" s="45"/>
      <c r="C9" s="46" t="s">
        <v>59</v>
      </c>
      <c r="D9" s="45"/>
      <c r="E9" s="45"/>
      <c r="F9" s="45"/>
      <c r="G9" s="45"/>
      <c r="H9" s="45"/>
      <c r="I9" s="45"/>
      <c r="J9" s="45"/>
      <c r="K9" s="45"/>
      <c r="L9" s="45"/>
    </row>
    <row r="10" spans="1:12" ht="12.75">
      <c r="A10" s="45"/>
      <c r="B10" s="45"/>
      <c r="C10" s="45"/>
      <c r="D10" s="48" t="s">
        <v>108</v>
      </c>
      <c r="E10" s="49" t="str">
        <f>Βοηθητικό!I28</f>
        <v>099805141</v>
      </c>
      <c r="F10" s="45"/>
      <c r="G10" s="45"/>
      <c r="H10" s="45"/>
      <c r="I10" s="45"/>
      <c r="J10" s="45"/>
      <c r="K10" s="45"/>
      <c r="L10" s="45"/>
    </row>
    <row r="11" spans="1:12" ht="12.75">
      <c r="A11" s="45"/>
      <c r="B11" s="50"/>
      <c r="C11" s="50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.75">
      <c r="A12" s="45"/>
      <c r="B12" s="45"/>
      <c r="C12" s="45"/>
      <c r="D12" s="45"/>
      <c r="E12" s="45"/>
      <c r="F12" s="46" t="s">
        <v>124</v>
      </c>
      <c r="G12" s="45"/>
      <c r="H12" s="45"/>
      <c r="I12" s="45"/>
      <c r="J12" s="45"/>
      <c r="K12" s="45"/>
      <c r="L12" s="45"/>
    </row>
    <row r="13" spans="1:12" ht="12.75">
      <c r="A13" s="45"/>
      <c r="B13" s="61" t="s">
        <v>33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</row>
    <row r="14" spans="1:16" ht="12.75">
      <c r="A14" s="45"/>
      <c r="B14" s="63"/>
      <c r="C14" s="64"/>
      <c r="D14" s="64"/>
      <c r="E14" s="64"/>
      <c r="F14" s="64"/>
      <c r="G14" s="64"/>
      <c r="H14" s="64"/>
      <c r="I14" s="64"/>
      <c r="J14" s="65"/>
      <c r="K14" s="66"/>
      <c r="L14" s="67"/>
      <c r="M14" s="51"/>
      <c r="N14" s="52"/>
      <c r="O14" s="52"/>
      <c r="P14" s="53"/>
    </row>
    <row r="15" spans="1:16" ht="12.75">
      <c r="A15" s="45"/>
      <c r="B15" s="68" t="s">
        <v>34</v>
      </c>
      <c r="C15" s="69"/>
      <c r="D15" s="69"/>
      <c r="E15" s="69" t="s">
        <v>35</v>
      </c>
      <c r="F15" s="69"/>
      <c r="G15" s="69" t="s">
        <v>36</v>
      </c>
      <c r="H15" s="69"/>
      <c r="I15" s="69"/>
      <c r="J15" s="69" t="s">
        <v>37</v>
      </c>
      <c r="K15" s="69" t="s">
        <v>38</v>
      </c>
      <c r="L15" s="70"/>
      <c r="M15" s="51"/>
      <c r="N15" s="51"/>
      <c r="O15" s="51"/>
      <c r="P15" s="54"/>
    </row>
    <row r="16" spans="1:16" ht="12.75">
      <c r="A16" s="45"/>
      <c r="B16" s="63" t="str">
        <f>INDEX(Βοηθητικό!A2:A22,Βεβαιώσεις!C1)</f>
        <v>ΓΓΓΓΓ</v>
      </c>
      <c r="C16" s="66"/>
      <c r="D16" s="66"/>
      <c r="E16" s="66" t="str">
        <f>INDEX(Βοηθητικό!B2:B22,Βεβαιώσεις!C1)</f>
        <v>ΔΔΔΔ</v>
      </c>
      <c r="F16" s="64"/>
      <c r="G16" s="66" t="str">
        <f>INDEX(Βοηθητικό!C2:C22,Βεβαιώσεις!C1)</f>
        <v>Γρηγόριος</v>
      </c>
      <c r="H16" s="64"/>
      <c r="I16" s="64"/>
      <c r="J16" s="71" t="str">
        <f>INDEX(Βοηθητικό!F2:F22,Βεβαιώσεις!C1)</f>
        <v>102154789</v>
      </c>
      <c r="K16" s="64" t="str">
        <f>INDEX(Βοηθητικό!G2:G22,Βεβαιώσεις!C1)</f>
        <v>Α΄Λάρισας</v>
      </c>
      <c r="L16" s="72"/>
      <c r="M16" s="52"/>
      <c r="N16" s="52"/>
      <c r="O16" s="52"/>
      <c r="P16" s="55"/>
    </row>
    <row r="17" spans="1:16" ht="12.75">
      <c r="A17" s="45"/>
      <c r="B17" s="73" t="s">
        <v>39</v>
      </c>
      <c r="C17" s="74"/>
      <c r="D17" s="74"/>
      <c r="E17" s="74"/>
      <c r="F17" s="74" t="s">
        <v>40</v>
      </c>
      <c r="G17" s="74"/>
      <c r="H17" s="74" t="s">
        <v>41</v>
      </c>
      <c r="I17" s="74"/>
      <c r="J17" s="74"/>
      <c r="K17" s="74"/>
      <c r="L17" s="75"/>
      <c r="M17" s="51"/>
      <c r="N17" s="51"/>
      <c r="O17" s="51"/>
      <c r="P17" s="54"/>
    </row>
    <row r="18" spans="1:16" ht="12.75">
      <c r="A18" s="45"/>
      <c r="B18" s="76" t="str">
        <f>INDEX(Βοηθητικό!I2:I22,Βεβαιώσεις!C1)</f>
        <v>ΣΟΑ Στρ Βελισαρίου Ιωάννινα</v>
      </c>
      <c r="C18" s="69"/>
      <c r="D18" s="69"/>
      <c r="E18" s="69"/>
      <c r="F18" s="77">
        <f>INDEX(Βοηθητικό!H2:H22,Βεβαιώσεις!C1)</f>
        <v>2222222222</v>
      </c>
      <c r="G18" s="69"/>
      <c r="H18" s="69" t="str">
        <f>INDEX(Βοηθητικό!E2:E22,Βεβαιώσεις!C1)</f>
        <v>Επιτηρητής</v>
      </c>
      <c r="I18" s="69"/>
      <c r="J18" s="69"/>
      <c r="K18" s="69"/>
      <c r="L18" s="78"/>
      <c r="M18" s="51"/>
      <c r="N18" s="51"/>
      <c r="O18" s="51"/>
      <c r="P18" s="56"/>
    </row>
    <row r="19" spans="1:12" ht="12.75">
      <c r="A19" s="45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2.75">
      <c r="A20" s="45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2.75">
      <c r="A21" s="45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.75">
      <c r="A22" s="45"/>
      <c r="B22" s="61" t="s">
        <v>42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2.75">
      <c r="A23" s="45"/>
      <c r="B23" s="79" t="s">
        <v>43</v>
      </c>
      <c r="C23" s="80" t="s">
        <v>44</v>
      </c>
      <c r="D23" s="79" t="s">
        <v>64</v>
      </c>
      <c r="E23" s="79" t="s">
        <v>46</v>
      </c>
      <c r="F23" s="79" t="s">
        <v>45</v>
      </c>
      <c r="G23" s="79" t="s">
        <v>46</v>
      </c>
      <c r="H23" s="79" t="s">
        <v>47</v>
      </c>
      <c r="I23" s="79" t="s">
        <v>43</v>
      </c>
      <c r="J23" s="79" t="s">
        <v>60</v>
      </c>
      <c r="K23" s="79" t="s">
        <v>48</v>
      </c>
      <c r="L23" s="80" t="s">
        <v>49</v>
      </c>
    </row>
    <row r="24" spans="1:12" ht="12.75">
      <c r="A24" s="45"/>
      <c r="B24" s="81" t="s">
        <v>50</v>
      </c>
      <c r="C24" s="82">
        <v>0.01</v>
      </c>
      <c r="D24" s="83">
        <v>0.02</v>
      </c>
      <c r="E24" s="83">
        <v>0.2</v>
      </c>
      <c r="F24" s="83">
        <v>0.03</v>
      </c>
      <c r="G24" s="81" t="s">
        <v>65</v>
      </c>
      <c r="H24" s="81" t="s">
        <v>66</v>
      </c>
      <c r="I24" s="81" t="s">
        <v>51</v>
      </c>
      <c r="J24" s="81" t="s">
        <v>52</v>
      </c>
      <c r="K24" s="81"/>
      <c r="L24" s="84" t="s">
        <v>52</v>
      </c>
    </row>
    <row r="25" spans="1:12" ht="12.75">
      <c r="A25" s="45"/>
      <c r="B25" s="85">
        <f>INDEX(Κατάσταση!K8:K20,Βεβαιώσεις!C1)</f>
        <v>174.16</v>
      </c>
      <c r="C25" s="85">
        <f>INDEX(Κατάσταση!L8:L20,Βεβαιώσεις!C1)</f>
        <v>1.36</v>
      </c>
      <c r="D25" s="85"/>
      <c r="E25" s="85"/>
      <c r="F25" s="85"/>
      <c r="G25" s="85"/>
      <c r="H25" s="85">
        <f>INDEX(Κατάσταση!O8:O20,Βεβαιώσεις!C1)</f>
        <v>59.92</v>
      </c>
      <c r="I25" s="85">
        <f>SUM(C25:H25)</f>
        <v>61.28</v>
      </c>
      <c r="J25" s="85">
        <f>B25-I25</f>
        <v>112.88</v>
      </c>
      <c r="K25" s="85">
        <f>INDEX(Κατάσταση!P8:P20,Βεβαιώσεις!C1)</f>
        <v>22.879999999999995</v>
      </c>
      <c r="L25" s="85">
        <f>J25-K25</f>
        <v>90</v>
      </c>
    </row>
    <row r="26" spans="1:12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2.75">
      <c r="A27" s="45"/>
      <c r="B27" s="45"/>
      <c r="C27" s="45"/>
      <c r="D27" s="45"/>
      <c r="E27" s="45"/>
      <c r="F27" s="57"/>
      <c r="G27" s="45"/>
      <c r="H27" s="45"/>
      <c r="I27" s="45"/>
      <c r="J27" s="45"/>
      <c r="K27" s="45"/>
      <c r="L27" s="45"/>
    </row>
    <row r="28" spans="1:12" ht="12.75">
      <c r="A28" s="45"/>
      <c r="B28" s="45"/>
      <c r="C28" s="45"/>
      <c r="D28" s="45"/>
      <c r="E28" s="45"/>
      <c r="F28" s="45"/>
      <c r="G28" s="45"/>
      <c r="H28" s="45"/>
      <c r="I28" s="45"/>
      <c r="J28" s="46" t="s">
        <v>105</v>
      </c>
      <c r="K28" s="58">
        <f ca="1">TODAY()</f>
        <v>38877</v>
      </c>
      <c r="L28" s="45"/>
    </row>
    <row r="29" spans="1:12" ht="12.75">
      <c r="A29" s="45"/>
      <c r="B29" s="45"/>
      <c r="C29" s="45"/>
      <c r="D29" s="45"/>
      <c r="E29" s="45"/>
      <c r="F29" s="45"/>
      <c r="G29" s="45"/>
      <c r="H29" s="59"/>
      <c r="I29" s="59"/>
      <c r="J29" s="59"/>
      <c r="K29" s="45"/>
      <c r="L29" s="45"/>
    </row>
    <row r="30" spans="1:12" ht="12.75">
      <c r="A30" s="45"/>
      <c r="B30" s="45"/>
      <c r="C30" s="45"/>
      <c r="D30" s="45"/>
      <c r="E30" s="45"/>
      <c r="F30" s="45"/>
      <c r="G30" s="45"/>
      <c r="H30" s="59"/>
      <c r="I30" s="59"/>
      <c r="J30" s="47" t="s">
        <v>61</v>
      </c>
      <c r="K30" s="46"/>
      <c r="L30" s="45"/>
    </row>
    <row r="31" spans="1:12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>
      <c r="A33" s="45"/>
      <c r="B33" s="45"/>
      <c r="C33" s="45"/>
      <c r="D33" s="45"/>
      <c r="E33" s="45"/>
      <c r="F33" s="45"/>
      <c r="G33" s="45"/>
      <c r="H33" s="45"/>
      <c r="I33" s="45"/>
      <c r="J33" s="46" t="str">
        <f>Βοηθητικό!I27</f>
        <v>ΛΑΜΠΡΟΣ ΚΑΡΑΚΩΣΤΑΣ</v>
      </c>
      <c r="K33" s="45"/>
      <c r="L33" s="45"/>
    </row>
    <row r="34" spans="1:13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50"/>
      <c r="L34" s="50"/>
      <c r="M34" s="60"/>
    </row>
    <row r="35" ht="12.75">
      <c r="K35" s="60"/>
    </row>
    <row r="36" ht="12.75">
      <c r="K36" s="60" t="s">
        <v>53</v>
      </c>
    </row>
  </sheetData>
  <sheetProtection password="CCE9" sheet="1" objects="1" scenarios="1" selectLockedCells="1"/>
  <mergeCells count="1">
    <mergeCell ref="B7:G7"/>
  </mergeCells>
  <printOptions/>
  <pageMargins left="0.75" right="2.01" top="1.28" bottom="1.06" header="0.5" footer="0.5"/>
  <pageSetup horizontalDpi="300" verticalDpi="300" orientation="landscape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Λάμπρος καρακώστας</cp:lastModifiedBy>
  <cp:lastPrinted>2006-05-30T07:02:13Z</cp:lastPrinted>
  <dcterms:created xsi:type="dcterms:W3CDTF">1997-01-24T12:53:32Z</dcterms:created>
  <dcterms:modified xsi:type="dcterms:W3CDTF">2006-06-09T15:12:08Z</dcterms:modified>
  <cp:category/>
  <cp:version/>
  <cp:contentType/>
  <cp:contentStatus/>
</cp:coreProperties>
</file>